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DM - ASMS\TR MATERIAIS E SERVIÇOS\TR BOMBEIRO 2022\"/>
    </mc:Choice>
  </mc:AlternateContent>
  <xr:revisionPtr revIDLastSave="0" documentId="13_ncr:1_{2475715B-D78E-4EA0-AB57-0007B5D5E009}" xr6:coauthVersionLast="36" xr6:coauthVersionMax="36" xr10:uidLastSave="{00000000-0000-0000-0000-000000000000}"/>
  <bookViews>
    <workbookView xWindow="0" yWindow="0" windowWidth="14370" windowHeight="6990" tabRatio="686" firstSheet="1" activeTab="2" xr2:uid="{00000000-000D-0000-FFFF-FFFF00000000}"/>
  </bookViews>
  <sheets>
    <sheet name="Comp. Hom-Mês-Serv.DIURNO" sheetId="8" r:id="rId1"/>
    <sheet name="Comp. Hom-Mês-Serv.NOTURNO" sheetId="1" r:id="rId2"/>
    <sheet name="Comp. Hom-Mês-Serv.FOLGISTA" sheetId="9" r:id="rId3"/>
    <sheet name="5B-ASO" sheetId="11" r:id="rId4"/>
    <sheet name="5A-Uniformes e EPIs" sheetId="4" r:id="rId5"/>
    <sheet name="2.3-Transporte" sheetId="5" r:id="rId6"/>
    <sheet name="2.3-Aux. Refeição-Alimentação" sheetId="7" r:id="rId7"/>
    <sheet name="2.3-Seguro de vida" sheetId="12" r:id="rId8"/>
  </sheets>
  <definedNames>
    <definedName name="_xlnm.Print_Area" localSheetId="0">'Comp. Hom-Mês-Serv.DIURNO'!$A$1:$K$191</definedName>
    <definedName name="_xlnm.Print_Area" localSheetId="1">'Comp. Hom-Mês-Serv.NOTURNO'!$A$1:$K$192</definedName>
  </definedNames>
  <calcPr calcId="191029"/>
</workbook>
</file>

<file path=xl/calcChain.xml><?xml version="1.0" encoding="utf-8"?>
<calcChain xmlns="http://schemas.openxmlformats.org/spreadsheetml/2006/main">
  <c r="E77" i="8" l="1"/>
  <c r="H13" i="11" l="1"/>
  <c r="I13" i="11" s="1"/>
  <c r="E36" i="9" l="1"/>
  <c r="E35" i="9"/>
  <c r="E69" i="9"/>
  <c r="E69" i="1"/>
  <c r="E76" i="9"/>
  <c r="E71" i="9"/>
  <c r="E70" i="9"/>
  <c r="E77" i="1"/>
  <c r="E74" i="1"/>
  <c r="E71" i="1"/>
  <c r="E70" i="1"/>
  <c r="C2" i="12"/>
  <c r="E76" i="8" s="1"/>
  <c r="E77" i="9" l="1"/>
  <c r="E68" i="8"/>
  <c r="E75" i="8"/>
  <c r="E69" i="8"/>
  <c r="E70" i="8"/>
  <c r="E36" i="1"/>
  <c r="H3" i="11"/>
  <c r="H4" i="11"/>
  <c r="H5" i="11"/>
  <c r="H6" i="11"/>
  <c r="H7" i="11"/>
  <c r="H8" i="11"/>
  <c r="H9" i="11"/>
  <c r="H10" i="11"/>
  <c r="H11" i="11"/>
  <c r="H12" i="11"/>
  <c r="G1" i="11"/>
  <c r="H156" i="9"/>
  <c r="F156" i="9"/>
  <c r="D156" i="9"/>
  <c r="H154" i="9"/>
  <c r="F154" i="9"/>
  <c r="F153" i="9"/>
  <c r="H153" i="9" s="1"/>
  <c r="F137" i="9"/>
  <c r="F130" i="9"/>
  <c r="E130" i="9"/>
  <c r="E137" i="9" s="1"/>
  <c r="A38" i="9"/>
  <c r="E34" i="9"/>
  <c r="E33" i="9"/>
  <c r="I3" i="11" l="1"/>
  <c r="I11" i="11"/>
  <c r="I8" i="11"/>
  <c r="I5" i="11"/>
  <c r="I4" i="11"/>
  <c r="I12" i="11"/>
  <c r="I9" i="11"/>
  <c r="I6" i="11"/>
  <c r="I10" i="11"/>
  <c r="I7" i="11"/>
  <c r="H14" i="11"/>
  <c r="E37" i="9"/>
  <c r="F120" i="9" s="1"/>
  <c r="E111" i="9" l="1"/>
  <c r="I14" i="11"/>
  <c r="D144" i="9" s="1"/>
  <c r="F95" i="9"/>
  <c r="E112" i="9"/>
  <c r="F114" i="9"/>
  <c r="E92" i="9"/>
  <c r="E169" i="9"/>
  <c r="F169" i="9"/>
  <c r="F111" i="9"/>
  <c r="E110" i="9"/>
  <c r="D169" i="9"/>
  <c r="E44" i="9"/>
  <c r="E45" i="9" s="1"/>
  <c r="E98" i="9"/>
  <c r="E97" i="9" s="1"/>
  <c r="F112" i="9"/>
  <c r="F92" i="9"/>
  <c r="E114" i="9"/>
  <c r="E120" i="9"/>
  <c r="F110" i="9"/>
  <c r="E95" i="9"/>
  <c r="E43" i="9"/>
  <c r="F115" i="9"/>
  <c r="F135" i="9" s="1"/>
  <c r="F93" i="9"/>
  <c r="E93" i="9"/>
  <c r="J22" i="4"/>
  <c r="E115" i="9" l="1"/>
  <c r="E135" i="9" s="1"/>
  <c r="E94" i="9"/>
  <c r="F98" i="9"/>
  <c r="F97" i="9" s="1"/>
  <c r="F94" i="9"/>
  <c r="D144" i="1"/>
  <c r="D143" i="8"/>
  <c r="E85" i="9"/>
  <c r="E54" i="9"/>
  <c r="F85" i="9"/>
  <c r="F53" i="9"/>
  <c r="E53" i="9"/>
  <c r="E56" i="9"/>
  <c r="F58" i="9"/>
  <c r="E52" i="9"/>
  <c r="E58" i="9"/>
  <c r="E57" i="9"/>
  <c r="E51" i="9"/>
  <c r="E55" i="9"/>
  <c r="F51" i="9"/>
  <c r="J13" i="4"/>
  <c r="F59" i="9" l="1"/>
  <c r="F60" i="9" s="1"/>
  <c r="E59" i="9"/>
  <c r="J3" i="4"/>
  <c r="J7" i="4"/>
  <c r="J8" i="4"/>
  <c r="F86" i="9" l="1"/>
  <c r="E86" i="9"/>
  <c r="E60" i="9"/>
  <c r="F122" i="9"/>
  <c r="F121" i="9"/>
  <c r="F125" i="9" s="1"/>
  <c r="F136" i="9" s="1"/>
  <c r="F138" i="9" s="1"/>
  <c r="F172" i="9" s="1"/>
  <c r="F96" i="9"/>
  <c r="F100" i="9" s="1"/>
  <c r="F171" i="9" s="1"/>
  <c r="H155" i="8"/>
  <c r="F155" i="8"/>
  <c r="D155" i="8"/>
  <c r="F153" i="8"/>
  <c r="H153" i="8" s="1"/>
  <c r="F152" i="8"/>
  <c r="H152" i="8" s="1"/>
  <c r="E136" i="8"/>
  <c r="F129" i="8"/>
  <c r="F136" i="8" s="1"/>
  <c r="E129" i="8"/>
  <c r="A37" i="8"/>
  <c r="E35" i="8"/>
  <c r="E34" i="8"/>
  <c r="E33" i="8"/>
  <c r="J23" i="4"/>
  <c r="J21" i="4"/>
  <c r="E36" i="8" l="1"/>
  <c r="E122" i="9"/>
  <c r="E96" i="9"/>
  <c r="E100" i="9" s="1"/>
  <c r="E121" i="9"/>
  <c r="J4" i="4"/>
  <c r="J5" i="4"/>
  <c r="J6" i="4"/>
  <c r="J9" i="4"/>
  <c r="J10" i="4"/>
  <c r="J11" i="4"/>
  <c r="J12" i="4"/>
  <c r="J14" i="4"/>
  <c r="J15" i="4"/>
  <c r="J16" i="4"/>
  <c r="J17" i="4"/>
  <c r="J18" i="4"/>
  <c r="J19" i="4"/>
  <c r="J20" i="4"/>
  <c r="E113" i="8" l="1"/>
  <c r="D168" i="8"/>
  <c r="F109" i="8"/>
  <c r="E119" i="8"/>
  <c r="E42" i="8"/>
  <c r="E94" i="8"/>
  <c r="E110" i="8"/>
  <c r="E109" i="8"/>
  <c r="E43" i="8"/>
  <c r="E91" i="8"/>
  <c r="E92" i="8" s="1"/>
  <c r="E97" i="8"/>
  <c r="E96" i="8" s="1"/>
  <c r="E168" i="8"/>
  <c r="F94" i="8"/>
  <c r="F113" i="8"/>
  <c r="F110" i="8"/>
  <c r="E111" i="8"/>
  <c r="F91" i="8"/>
  <c r="F92" i="8" s="1"/>
  <c r="F119" i="8"/>
  <c r="F168" i="8"/>
  <c r="F111" i="8"/>
  <c r="E125" i="9"/>
  <c r="E136" i="9" s="1"/>
  <c r="E138" i="9" s="1"/>
  <c r="D171" i="9"/>
  <c r="E171" i="9"/>
  <c r="E33" i="1"/>
  <c r="E76" i="1" s="1"/>
  <c r="F93" i="8" l="1"/>
  <c r="E44" i="8"/>
  <c r="E53" i="8" s="1"/>
  <c r="F97" i="8"/>
  <c r="F96" i="8" s="1"/>
  <c r="F114" i="8"/>
  <c r="F134" i="8" s="1"/>
  <c r="E114" i="8"/>
  <c r="E134" i="8" s="1"/>
  <c r="E93" i="8"/>
  <c r="E172" i="9"/>
  <c r="D172" i="9"/>
  <c r="G1" i="4"/>
  <c r="K13" i="4" s="1"/>
  <c r="F57" i="8" l="1"/>
  <c r="E50" i="8"/>
  <c r="E52" i="8"/>
  <c r="F84" i="8"/>
  <c r="E51" i="8"/>
  <c r="F52" i="8"/>
  <c r="F50" i="8"/>
  <c r="F58" i="8" s="1"/>
  <c r="E57" i="8"/>
  <c r="E84" i="8"/>
  <c r="E56" i="8"/>
  <c r="E55" i="8"/>
  <c r="E54" i="8"/>
  <c r="K8" i="4"/>
  <c r="K7" i="4"/>
  <c r="K3" i="4"/>
  <c r="K23" i="4"/>
  <c r="K21" i="4"/>
  <c r="K22" i="4"/>
  <c r="K14" i="4"/>
  <c r="K6" i="4"/>
  <c r="K12" i="4"/>
  <c r="K20" i="4"/>
  <c r="K9" i="4"/>
  <c r="K5" i="4"/>
  <c r="K10" i="4"/>
  <c r="K17" i="4"/>
  <c r="K19" i="4"/>
  <c r="K15" i="4"/>
  <c r="K4" i="4"/>
  <c r="K11" i="4"/>
  <c r="K18" i="4"/>
  <c r="K16" i="4"/>
  <c r="J24" i="4"/>
  <c r="J25" i="4" s="1"/>
  <c r="E58" i="8" l="1"/>
  <c r="E85" i="8" s="1"/>
  <c r="F85" i="8"/>
  <c r="F59" i="8"/>
  <c r="K24" i="4"/>
  <c r="K25" i="4" s="1"/>
  <c r="D143" i="9" s="1"/>
  <c r="D145" i="9" s="1"/>
  <c r="B6" i="5"/>
  <c r="E59" i="8" l="1"/>
  <c r="F95" i="8"/>
  <c r="F99" i="8" s="1"/>
  <c r="F170" i="8" s="1"/>
  <c r="F121" i="8"/>
  <c r="F120" i="8"/>
  <c r="F173" i="9"/>
  <c r="E173" i="9"/>
  <c r="D173" i="9"/>
  <c r="D142" i="8"/>
  <c r="D144" i="8" s="1"/>
  <c r="D172" i="8" s="1"/>
  <c r="D143" i="1"/>
  <c r="B5" i="7"/>
  <c r="B6" i="7" s="1"/>
  <c r="E120" i="8" l="1"/>
  <c r="E95" i="8"/>
  <c r="E99" i="8" s="1"/>
  <c r="D170" i="8" s="1"/>
  <c r="E121" i="8"/>
  <c r="F124" i="8"/>
  <c r="F135" i="8" s="1"/>
  <c r="F137" i="8" s="1"/>
  <c r="F171" i="8" s="1"/>
  <c r="E68" i="9"/>
  <c r="E67" i="8"/>
  <c r="F172" i="8"/>
  <c r="E172" i="8"/>
  <c r="F154" i="1"/>
  <c r="H154" i="1" s="1"/>
  <c r="F153" i="1"/>
  <c r="H153" i="1" s="1"/>
  <c r="E170" i="8" l="1"/>
  <c r="E124" i="8"/>
  <c r="E135" i="8" s="1"/>
  <c r="E137" i="8" s="1"/>
  <c r="D171" i="8" s="1"/>
  <c r="E68" i="1"/>
  <c r="A2" i="7"/>
  <c r="A2" i="5"/>
  <c r="E171" i="8" l="1"/>
  <c r="A38" i="1"/>
  <c r="H156" i="1" l="1"/>
  <c r="F156" i="1"/>
  <c r="B9" i="5" l="1"/>
  <c r="E74" i="9" s="1"/>
  <c r="E35" i="1"/>
  <c r="D156" i="1"/>
  <c r="F130" i="1"/>
  <c r="F137" i="1" s="1"/>
  <c r="E130" i="1"/>
  <c r="E137" i="1" s="1"/>
  <c r="E67" i="1" l="1"/>
  <c r="E79" i="1" s="1"/>
  <c r="E67" i="9"/>
  <c r="E79" i="9" s="1"/>
  <c r="E73" i="8"/>
  <c r="E66" i="8"/>
  <c r="E78" i="8" s="1"/>
  <c r="F87" i="1" l="1"/>
  <c r="F86" i="8"/>
  <c r="F87" i="8" s="1"/>
  <c r="E86" i="8"/>
  <c r="E87" i="8" s="1"/>
  <c r="D169" i="8" s="1"/>
  <c r="D173" i="8" s="1"/>
  <c r="E87" i="9"/>
  <c r="E88" i="9" s="1"/>
  <c r="F87" i="9"/>
  <c r="F88" i="9" s="1"/>
  <c r="E87" i="1" l="1"/>
  <c r="E169" i="8"/>
  <c r="E173" i="8" s="1"/>
  <c r="G152" i="8"/>
  <c r="G153" i="8" s="1"/>
  <c r="G155" i="8" s="1"/>
  <c r="E152" i="8"/>
  <c r="E153" i="8" s="1"/>
  <c r="E155" i="8" s="1"/>
  <c r="F170" i="9"/>
  <c r="F174" i="9" s="1"/>
  <c r="I153" i="9"/>
  <c r="I154" i="9" s="1"/>
  <c r="E170" i="9"/>
  <c r="E174" i="9" s="1"/>
  <c r="D170" i="9"/>
  <c r="D174" i="9" s="1"/>
  <c r="G153" i="9"/>
  <c r="G154" i="9" s="1"/>
  <c r="G156" i="9" s="1"/>
  <c r="E153" i="9"/>
  <c r="E154" i="9" s="1"/>
  <c r="E156" i="9" s="1"/>
  <c r="F169" i="8"/>
  <c r="F173" i="8" s="1"/>
  <c r="I152" i="8"/>
  <c r="I153" i="8" s="1"/>
  <c r="I155" i="8" s="1"/>
  <c r="E34" i="1"/>
  <c r="E37" i="1" s="1"/>
  <c r="G158" i="9" l="1"/>
  <c r="G162" i="9"/>
  <c r="G161" i="9" s="1"/>
  <c r="G159" i="9"/>
  <c r="I157" i="8"/>
  <c r="I161" i="8"/>
  <c r="I160" i="8" s="1"/>
  <c r="I158" i="8"/>
  <c r="E158" i="9"/>
  <c r="E162" i="9"/>
  <c r="E161" i="9" s="1"/>
  <c r="E159" i="9"/>
  <c r="G157" i="8"/>
  <c r="G161" i="8"/>
  <c r="G160" i="8" s="1"/>
  <c r="G158" i="8"/>
  <c r="I156" i="9"/>
  <c r="E157" i="8"/>
  <c r="E158" i="8"/>
  <c r="E161" i="8"/>
  <c r="E160" i="8" s="1"/>
  <c r="E98" i="1"/>
  <c r="G156" i="8" l="1"/>
  <c r="G154" i="8" s="1"/>
  <c r="G162" i="8" s="1"/>
  <c r="E174" i="8" s="1"/>
  <c r="E175" i="8" s="1"/>
  <c r="E157" i="9"/>
  <c r="E155" i="9" s="1"/>
  <c r="E163" i="9" s="1"/>
  <c r="D175" i="9" s="1"/>
  <c r="D176" i="9" s="1"/>
  <c r="I156" i="8"/>
  <c r="I154" i="8" s="1"/>
  <c r="I162" i="8" s="1"/>
  <c r="F174" i="8" s="1"/>
  <c r="F175" i="8" s="1"/>
  <c r="E156" i="8"/>
  <c r="E154" i="8" s="1"/>
  <c r="E162" i="8" s="1"/>
  <c r="I159" i="9"/>
  <c r="I158" i="9"/>
  <c r="I162" i="9"/>
  <c r="I161" i="9" s="1"/>
  <c r="G157" i="9"/>
  <c r="G155" i="9" s="1"/>
  <c r="G163" i="9" s="1"/>
  <c r="E175" i="9" s="1"/>
  <c r="E176" i="9" s="1"/>
  <c r="E112" i="1"/>
  <c r="F112" i="1"/>
  <c r="E114" i="1"/>
  <c r="F114" i="1"/>
  <c r="E44" i="1"/>
  <c r="E43" i="1"/>
  <c r="E92" i="1"/>
  <c r="E93" i="1" s="1"/>
  <c r="E110" i="1"/>
  <c r="F110" i="1"/>
  <c r="F111" i="1"/>
  <c r="E111" i="1"/>
  <c r="F92" i="1"/>
  <c r="E95" i="1"/>
  <c r="F95" i="1"/>
  <c r="F169" i="1"/>
  <c r="E169" i="1"/>
  <c r="D169" i="1"/>
  <c r="E120" i="1"/>
  <c r="F120" i="1"/>
  <c r="D174" i="8" l="1"/>
  <c r="D175" i="8" s="1"/>
  <c r="I157" i="9"/>
  <c r="I155" i="9" s="1"/>
  <c r="I163" i="9" s="1"/>
  <c r="F175" i="9" s="1"/>
  <c r="F176" i="9" s="1"/>
  <c r="F177" i="9" s="1"/>
  <c r="F178" i="9" s="1"/>
  <c r="E177" i="9"/>
  <c r="E178" i="9" s="1"/>
  <c r="H185" i="9"/>
  <c r="H186" i="9" s="1"/>
  <c r="F185" i="9"/>
  <c r="F186" i="9" s="1"/>
  <c r="D177" i="9"/>
  <c r="D178" i="9" s="1"/>
  <c r="J184" i="8"/>
  <c r="J185" i="8" s="1"/>
  <c r="F176" i="8"/>
  <c r="F177" i="8" s="1"/>
  <c r="H184" i="8"/>
  <c r="H185" i="8" s="1"/>
  <c r="E176" i="8"/>
  <c r="E177" i="8" s="1"/>
  <c r="E115" i="1"/>
  <c r="F115" i="1"/>
  <c r="E94" i="1"/>
  <c r="F94" i="1"/>
  <c r="F93" i="1"/>
  <c r="F98" i="1"/>
  <c r="E45" i="1"/>
  <c r="F184" i="8" l="1"/>
  <c r="F185" i="8" s="1"/>
  <c r="D176" i="8"/>
  <c r="D177" i="8" s="1"/>
  <c r="J185" i="9"/>
  <c r="J186" i="9" s="1"/>
  <c r="E97" i="1"/>
  <c r="E54" i="1"/>
  <c r="F97" i="1"/>
  <c r="E53" i="1"/>
  <c r="E56" i="1"/>
  <c r="E55" i="1"/>
  <c r="E52" i="1"/>
  <c r="E51" i="1"/>
  <c r="F53" i="1"/>
  <c r="F85" i="1"/>
  <c r="E85" i="1"/>
  <c r="F58" i="1"/>
  <c r="E57" i="1"/>
  <c r="F51" i="1"/>
  <c r="E58" i="1"/>
  <c r="E59" i="1" l="1"/>
  <c r="E86" i="1" s="1"/>
  <c r="F59" i="1"/>
  <c r="E88" i="1" l="1"/>
  <c r="E170" i="1" s="1"/>
  <c r="E60" i="1"/>
  <c r="F86" i="1"/>
  <c r="F88" i="1" s="1"/>
  <c r="F60" i="1"/>
  <c r="E96" i="1" l="1"/>
  <c r="E100" i="1" s="1"/>
  <c r="D171" i="1" s="1"/>
  <c r="D170" i="1"/>
  <c r="F170" i="1"/>
  <c r="E121" i="1"/>
  <c r="E122" i="1"/>
  <c r="F122" i="1"/>
  <c r="F121" i="1"/>
  <c r="F135" i="1"/>
  <c r="F96" i="1"/>
  <c r="E171" i="1" l="1"/>
  <c r="E125" i="1"/>
  <c r="E136" i="1" s="1"/>
  <c r="F100" i="1"/>
  <c r="F171" i="1" s="1"/>
  <c r="F125" i="1"/>
  <c r="F136" i="1" s="1"/>
  <c r="F138" i="1" s="1"/>
  <c r="F172" i="1" l="1"/>
  <c r="D145" i="1" l="1"/>
  <c r="D173" i="1" l="1"/>
  <c r="I153" i="1"/>
  <c r="I154" i="1" s="1"/>
  <c r="E173" i="1"/>
  <c r="F173" i="1"/>
  <c r="F174" i="1" s="1"/>
  <c r="I156" i="1" l="1"/>
  <c r="I162" i="1" s="1"/>
  <c r="I161" i="1" s="1"/>
  <c r="I159" i="1" l="1"/>
  <c r="I158" i="1"/>
  <c r="I157" i="1" l="1"/>
  <c r="I155" i="1" s="1"/>
  <c r="I163" i="1" s="1"/>
  <c r="F175" i="1" s="1"/>
  <c r="F176" i="1" s="1"/>
  <c r="J185" i="1" s="1"/>
  <c r="F177" i="1" l="1"/>
  <c r="F178" i="1" s="1"/>
  <c r="J186" i="1" l="1"/>
  <c r="E135" i="1"/>
  <c r="E138" i="1" s="1"/>
  <c r="E153" i="1" l="1"/>
  <c r="E154" i="1" s="1"/>
  <c r="D172" i="1"/>
  <c r="D174" i="1" s="1"/>
  <c r="G153" i="1"/>
  <c r="G154" i="1" s="1"/>
  <c r="G156" i="1" s="1"/>
  <c r="E172" i="1"/>
  <c r="E174" i="1" s="1"/>
  <c r="G162" i="1" l="1"/>
  <c r="G161" i="1" s="1"/>
  <c r="G159" i="1"/>
  <c r="G158" i="1"/>
  <c r="E156" i="1"/>
  <c r="G157" i="1" l="1"/>
  <c r="G155" i="1" s="1"/>
  <c r="G163" i="1" s="1"/>
  <c r="E175" i="1" s="1"/>
  <c r="E176" i="1" s="1"/>
  <c r="H185" i="1" s="1"/>
  <c r="E159" i="1"/>
  <c r="E158" i="1"/>
  <c r="E162" i="1"/>
  <c r="E161" i="1" s="1"/>
  <c r="E177" i="1" l="1"/>
  <c r="E178" i="1" s="1"/>
  <c r="E157" i="1"/>
  <c r="E155" i="1" s="1"/>
  <c r="E163" i="1" s="1"/>
  <c r="D175" i="1" s="1"/>
  <c r="D176" i="1" s="1"/>
  <c r="F185" i="1" s="1"/>
  <c r="H186" i="1" l="1"/>
  <c r="D177" i="1"/>
  <c r="D178" i="1" s="1"/>
  <c r="F186" i="1" l="1"/>
</calcChain>
</file>

<file path=xl/sharedStrings.xml><?xml version="1.0" encoding="utf-8"?>
<sst xmlns="http://schemas.openxmlformats.org/spreadsheetml/2006/main" count="1027" uniqueCount="245">
  <si>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</si>
  <si>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</si>
  <si>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</si>
  <si>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</si>
  <si>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</si>
  <si>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</si>
  <si>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</si>
  <si>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</si>
  <si>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D</t>
  </si>
  <si>
    <t>Número de meses de execução contratual:</t>
  </si>
  <si>
    <t>IDENTIFICAÇÃO DO SERVIÇO</t>
  </si>
  <si>
    <t>Tipo de Serviço</t>
  </si>
  <si>
    <t>Unidade de Medida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</si>
  <si>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</si>
  <si>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</si>
  <si>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</si>
  <si>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</si>
  <si>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</si>
  <si>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</si>
  <si>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</si>
  <si>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</si>
  <si>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</si>
  <si>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</si>
  <si>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</si>
  <si>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</si>
  <si>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</si>
  <si>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</si>
  <si>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</si>
  <si>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E</t>
  </si>
  <si>
    <t>F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</si>
  <si>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</si>
  <si>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</si>
  <si>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</si>
  <si>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</si>
  <si>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</si>
  <si>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</si>
  <si>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</si>
  <si>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</si>
  <si>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</si>
  <si>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</si>
  <si>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</si>
  <si>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</si>
  <si>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</si>
  <si>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</si>
  <si>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</si>
  <si>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</si>
  <si>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</si>
  <si>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</si>
  <si>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</si>
  <si>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</si>
  <si>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</si>
  <si>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</si>
  <si>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</si>
  <si>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</si>
  <si>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</si>
  <si>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</si>
  <si>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</si>
  <si>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</si>
  <si>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</si>
  <si>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</si>
  <si>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</si>
  <si>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</si>
  <si>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</si>
  <si>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</si>
  <si>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</si>
  <si>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dos encargos do submódulo 2.2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</si>
  <si>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</si>
  <si>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</si>
  <si>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</si>
  <si>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</si>
  <si>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</si>
  <si>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</si>
  <si>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</si>
  <si>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</si>
  <si>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</si>
  <si>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</si>
  <si>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</si>
  <si>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</si>
  <si>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</si>
  <si>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</si>
  <si>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</si>
  <si>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</si>
  <si>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</si>
  <si>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</si>
  <si>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</si>
  <si>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</si>
  <si>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</si>
  <si>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</si>
  <si>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</si>
  <si>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</si>
  <si>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</si>
  <si>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</si>
  <si>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</si>
  <si>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</si>
  <si>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</si>
  <si>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</si>
  <si>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</si>
  <si>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</si>
  <si>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Valor Global da Proposta</t>
  </si>
  <si>
    <t>Descrição</t>
  </si>
  <si>
    <t>Valor mensal do serviço</t>
  </si>
  <si>
    <t xml:space="preserve">          </t>
  </si>
  <si>
    <t>ITEM</t>
  </si>
  <si>
    <t>-</t>
  </si>
  <si>
    <t>DESCRIÇÃO</t>
  </si>
  <si>
    <t>UNIDADE</t>
  </si>
  <si>
    <t>Valor global da proposta
(valor mensal do serviço multiplicado pelo número de meses do contrato).</t>
  </si>
  <si>
    <t>VALOR 
UNITÁRIO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</si>
  <si>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</si>
  <si>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</si>
  <si>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</si>
  <si>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</si>
  <si>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</si>
  <si>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% de incidência do submódulo 2.2</t>
  </si>
  <si>
    <t>FGTS 40%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</si>
  <si>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</si>
  <si>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</si>
  <si>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</si>
  <si>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</si>
  <si>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4.1.1</t>
  </si>
  <si>
    <t>Afastamento Maternidade (120 dias)</t>
  </si>
  <si>
    <t>Afastamento maternidade (referência: 120 dias)</t>
  </si>
  <si>
    <t>Lucro Real
Valor (R$)</t>
  </si>
  <si>
    <t>Lucro Presumido
Valor (R$)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</si>
  <si>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</si>
  <si>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</si>
  <si>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</si>
  <si>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</si>
  <si>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</si>
  <si>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</si>
  <si>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</si>
  <si>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</si>
  <si>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</si>
  <si>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</si>
  <si>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</si>
  <si>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</si>
  <si>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</si>
  <si>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</si>
  <si>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</si>
  <si>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</si>
  <si>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</si>
  <si>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</si>
  <si>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1: Valores mensais por empregado.</t>
  </si>
  <si>
    <t>Nota 1: Custos Indiretos, Tributos e Lucro por empregado.</t>
  </si>
  <si>
    <t>Nota 2: O valor referente a tributos é obtido aplicando-se o percentual sobre o valor do faturamento</t>
  </si>
  <si>
    <t>Item 2.3 - Transporte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</si>
  <si>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</si>
  <si>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</si>
  <si>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</si>
  <si>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</si>
  <si>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</si>
  <si>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Uniformes e EPIs</t>
  </si>
  <si>
    <t>Desconto 20% do PAT</t>
  </si>
  <si>
    <t>Desconto da parte do empregado (%)</t>
  </si>
  <si>
    <t>Desconto da parte do empregado (R$)</t>
  </si>
  <si>
    <t>Valor mensal do transporte</t>
  </si>
  <si>
    <t>ANEXO I</t>
  </si>
  <si>
    <t>PLANILHA DE CUSTOS E FORMAÇÃO DE PREÇOS</t>
  </si>
  <si>
    <t>Posto de Serviço</t>
  </si>
  <si>
    <t>RELAÇÃO DE UNIFORMES E EQUIPAMENTOS DE PROTEÇÃO INDIVIDUAL (EPIs)  - MASCULINO/FEMININO</t>
  </si>
  <si>
    <t>Ano do Acordo, Convenção, Dissídio Coletivo ou Referência de Pesquisa salarial (média):</t>
  </si>
  <si>
    <t>Quantidade de pessoas contratadas
Contrato</t>
  </si>
  <si>
    <t>Quantidade requerida simultaneamente</t>
  </si>
  <si>
    <t>Peridiocidade de troca (em meses)</t>
  </si>
  <si>
    <t>Quantidade de troca de EPI do Contrato</t>
  </si>
  <si>
    <t>Par</t>
  </si>
  <si>
    <t>VALOR 
Contrato (12 meses)</t>
  </si>
  <si>
    <t>Transporte Fretado</t>
  </si>
  <si>
    <t>Valor do Transporte por mês</t>
  </si>
  <si>
    <t>Vale-Transporte</t>
  </si>
  <si>
    <t xml:space="preserve">Dos direitos as coberturas sociais </t>
  </si>
  <si>
    <t>Cesta básica</t>
  </si>
  <si>
    <t>Transporte dos empregados (para locais não servidos por transporte público)</t>
  </si>
  <si>
    <t>Multa do FGTS  sobre o Aviso Prévio Indenizado</t>
  </si>
  <si>
    <t>Nota 2: O custo em questão só ocorrerá, quando solicitada a reposição por parte da Hemobrás</t>
  </si>
  <si>
    <t>Nota: Foi considerado que não haverá a necessidade de cobertura do profissional no período de intervalo para repouso/alimentação.</t>
  </si>
  <si>
    <t>ANEXO I-C (MÃO-DE-OBRA)</t>
  </si>
  <si>
    <t>ANEXO I-D (QUADRO-RESUMO DO CUSTO POR EMPREGADO)</t>
  </si>
  <si>
    <t>ANEXO IX-E (QUADRO DEMONSTRATIVO DO VALOR GLOBAL DA PROPOSTA)</t>
  </si>
  <si>
    <t>Multa do FGTS sobre o Aviso Prévio Trabalhado</t>
  </si>
  <si>
    <t>RATEIO 
MENSAL POR EMPREGADO</t>
  </si>
  <si>
    <t>Nota: As alíneas “A” a “F” referem-se somente ao custo que será pago ao repositor pelos dias trabalhados quando da necessidade de substituir a mão de obra alocada na prestação do serviço.</t>
  </si>
  <si>
    <t>Goiana</t>
  </si>
  <si>
    <t>DIURNO</t>
  </si>
  <si>
    <t>5171-10</t>
  </si>
  <si>
    <t>BOMBEIRO CIVIL INDUSTRIAL</t>
  </si>
  <si>
    <t xml:space="preserve">Treinamento RTI – Resgate Técnico Industrial </t>
  </si>
  <si>
    <t xml:space="preserve">Treinamento NR-35 Trabalho em altura </t>
  </si>
  <si>
    <t>Treinamento NR- 33 – Trabalho em Espaços Confinados (Autorizado e Vigia)</t>
  </si>
  <si>
    <t xml:space="preserve">Treinamento Bombeiro Civil Reciclagem </t>
  </si>
  <si>
    <t>Ascensores de punho</t>
  </si>
  <si>
    <t xml:space="preserve">Descensores autoblocantes </t>
  </si>
  <si>
    <t>Fitas anéis</t>
  </si>
  <si>
    <t>Cinto de segurança tipo paraquedista com 5 pontos</t>
  </si>
  <si>
    <t>Mosquetões</t>
  </si>
  <si>
    <t>Trava-quedas</t>
  </si>
  <si>
    <t>Capacete tipo alpinista</t>
  </si>
  <si>
    <t>Óculos de segurança proteção UV</t>
  </si>
  <si>
    <t>Protetores auriculares</t>
  </si>
  <si>
    <t>Bota cano alto conforme especificado pela CNBC – Conselho Nacional de Bombeiros Civis para ambiente industrial</t>
  </si>
  <si>
    <t xml:space="preserve">Camisa manga longa tipo gandola  conforme especificado pela CNBC – Conselho Nacional de Bombeiros Civis para ambiente industrial  </t>
  </si>
  <si>
    <t>Camiseta manga curta  conforme especificado pela CNBC – Conselho Nacional de Bombeiros Civis para ambiente industrial</t>
  </si>
  <si>
    <t>Calça  conforme especificado pela CNBC – Conselho Nacional de Bombeiros Civis para ambiente industrial</t>
  </si>
  <si>
    <t>Boné conforme especificado pela CNBC – Conselho Nacional de Bombeiros Civis para ambiente industrial</t>
  </si>
  <si>
    <t>Cinto tático bombeiro civil</t>
  </si>
  <si>
    <t>Porta treco bombeiro civil</t>
  </si>
  <si>
    <t>Unidade</t>
  </si>
  <si>
    <t>Adicional noturno</t>
  </si>
  <si>
    <t>Treinamento NR06</t>
  </si>
  <si>
    <t>Talabarte</t>
  </si>
  <si>
    <t>25800.003605/2022</t>
  </si>
  <si>
    <t>DIURNO/ NOTURNO</t>
  </si>
  <si>
    <t xml:space="preserve">Audiometria tonal limiar com testes de descriminação </t>
  </si>
  <si>
    <t xml:space="preserve">Avaliação de acuidade visual </t>
  </si>
  <si>
    <t xml:space="preserve">Hemograma com contagem de plaquetas ou frações </t>
  </si>
  <si>
    <t xml:space="preserve">EEG de rotina </t>
  </si>
  <si>
    <t>Teste ergométrico</t>
  </si>
  <si>
    <t>Monitoramento ambulatorial de pressão arterial (MAPA)</t>
  </si>
  <si>
    <t>Ecodoppler</t>
  </si>
  <si>
    <t>Peridiocidade</t>
  </si>
  <si>
    <t>Quantidade de Exame do Contrato</t>
  </si>
  <si>
    <t>Exames ocupacionais</t>
  </si>
  <si>
    <t>Bombeiro Civil Industrial - DIURNO</t>
  </si>
  <si>
    <t>Bombeiro Civil Industrial - NOTURNO</t>
  </si>
  <si>
    <t>Bombeiro Civil Industrial - FOLGISTA</t>
  </si>
  <si>
    <t>ra</t>
  </si>
  <si>
    <t>Gratificação CCT</t>
  </si>
  <si>
    <t>Participação nos Resultados</t>
  </si>
  <si>
    <t>Assistência Odontológica</t>
  </si>
  <si>
    <t>I</t>
  </si>
  <si>
    <t>Benefício social Familiar</t>
  </si>
  <si>
    <t>J</t>
  </si>
  <si>
    <t>Auxílio creche</t>
  </si>
  <si>
    <t>Avaliação Psicossocial c/ psicólogo</t>
  </si>
  <si>
    <t>ECG convencional de até 12 derivações c/ parecer</t>
  </si>
  <si>
    <t>Curva glicêmica c/ no mínimo 3 dosagens</t>
  </si>
  <si>
    <t>Seguro em grupo (7)</t>
  </si>
  <si>
    <t>Valor total mensal</t>
  </si>
  <si>
    <t>Valor individual mensal</t>
  </si>
  <si>
    <t>K</t>
  </si>
  <si>
    <t>L</t>
  </si>
  <si>
    <t>Seguro de vida</t>
  </si>
  <si>
    <t>Plano de saúde</t>
  </si>
  <si>
    <t>Exame Clínico</t>
  </si>
  <si>
    <t>RELAÇÃO DE EXAMES OCUPACIONAIS MÍNIMOS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</si>
</sst>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CCCCFF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1" fillId="0" borderId="0" applyNumberFormat="0" applyAlignment="0" applyProtection="0">
      <alignment horizontal="center" vertical="top" wrapText="1"/>
    </xf>
    <xf numFmtId="0" fontId="16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7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9" fillId="0" borderId="0" xfId="0" applyFont="1"/>
    <xf numFmtId="0" fontId="10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Fill="1" applyBorder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10" fontId="10" fillId="0" borderId="0" xfId="2" applyNumberFormat="1" applyFont="1" applyFill="1"/>
    <xf numFmtId="0" fontId="13" fillId="0" borderId="0" xfId="0" applyFont="1" applyFill="1"/>
    <xf numFmtId="0" fontId="14" fillId="0" borderId="0" xfId="0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9" fillId="0" borderId="1" xfId="0" applyNumberFormat="1" applyFont="1" applyFill="1" applyBorder="1" applyAlignment="1">
      <alignment horizontal="center"/>
    </xf>
    <xf numFmtId="44" fontId="9" fillId="0" borderId="1" xfId="1" applyFont="1" applyFill="1" applyBorder="1"/>
    <xf numFmtId="9" fontId="9" fillId="0" borderId="1" xfId="0" applyNumberFormat="1" applyFont="1" applyBorder="1" applyAlignment="1">
      <alignment horizontal="center"/>
    </xf>
    <xf numFmtId="44" fontId="9" fillId="0" borderId="1" xfId="1" applyFont="1" applyBorder="1"/>
    <xf numFmtId="0" fontId="9" fillId="0" borderId="1" xfId="4" applyNumberFormat="1" applyFont="1" applyBorder="1" applyAlignment="1">
      <alignment horizontal="center" vertical="center"/>
    </xf>
    <xf numFmtId="44" fontId="9" fillId="0" borderId="1" xfId="1" applyFont="1" applyBorder="1" applyAlignment="1">
      <alignment vertical="center"/>
    </xf>
    <xf numFmtId="0" fontId="9" fillId="0" borderId="1" xfId="4" applyNumberFormat="1" applyFont="1" applyBorder="1" applyAlignment="1">
      <alignment horizontal="center"/>
    </xf>
    <xf numFmtId="10" fontId="10" fillId="0" borderId="1" xfId="0" applyNumberFormat="1" applyFont="1" applyBorder="1" applyAlignment="1">
      <alignment horizontal="center"/>
    </xf>
    <xf numFmtId="44" fontId="10" fillId="0" borderId="1" xfId="1" applyFont="1" applyBorder="1"/>
    <xf numFmtId="10" fontId="10" fillId="0" borderId="1" xfId="2" applyNumberFormat="1" applyFont="1" applyBorder="1" applyAlignment="1">
      <alignment horizontal="center"/>
    </xf>
    <xf numFmtId="9" fontId="10" fillId="0" borderId="1" xfId="0" applyNumberFormat="1" applyFont="1" applyBorder="1" applyAlignment="1">
      <alignment horizontal="center"/>
    </xf>
    <xf numFmtId="44" fontId="9" fillId="4" borderId="1" xfId="1" applyFont="1" applyFill="1" applyBorder="1"/>
    <xf numFmtId="44" fontId="15" fillId="0" borderId="0" xfId="1" applyFont="1" applyFill="1" applyBorder="1"/>
    <xf numFmtId="0" fontId="9" fillId="0" borderId="0" xfId="0" applyFont="1" applyAlignment="1">
      <alignment vertical="top"/>
    </xf>
    <xf numFmtId="9" fontId="9" fillId="0" borderId="0" xfId="2" applyFont="1"/>
    <xf numFmtId="44" fontId="9" fillId="0" borderId="0" xfId="0" applyNumberFormat="1" applyFont="1" applyFill="1"/>
    <xf numFmtId="44" fontId="9" fillId="0" borderId="0" xfId="0" applyNumberFormat="1" applyFont="1"/>
    <xf numFmtId="4" fontId="9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2" fillId="6" borderId="1" xfId="3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8" fontId="2" fillId="0" borderId="1" xfId="1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4" fillId="8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8" fillId="9" borderId="14" xfId="0" applyFont="1" applyFill="1" applyBorder="1" applyAlignment="1">
      <alignment horizontal="center" vertical="center" wrapText="1"/>
    </xf>
    <xf numFmtId="4" fontId="8" fillId="9" borderId="2" xfId="0" applyNumberFormat="1" applyFont="1" applyFill="1" applyBorder="1" applyAlignment="1">
      <alignment horizontal="center" vertical="center" wrapText="1"/>
    </xf>
    <xf numFmtId="3" fontId="8" fillId="5" borderId="2" xfId="0" applyNumberFormat="1" applyFont="1" applyFill="1" applyBorder="1" applyAlignment="1">
      <alignment horizontal="center" wrapText="1"/>
    </xf>
    <xf numFmtId="0" fontId="8" fillId="5" borderId="12" xfId="0" applyNumberFormat="1" applyFont="1" applyFill="1" applyBorder="1" applyAlignment="1">
      <alignment horizontal="center" vertical="center" wrapText="1"/>
    </xf>
    <xf numFmtId="4" fontId="8" fillId="5" borderId="2" xfId="0" applyNumberFormat="1" applyFont="1" applyFill="1" applyBorder="1" applyAlignment="1">
      <alignment horizontal="center" vertical="center" wrapText="1"/>
    </xf>
    <xf numFmtId="44" fontId="8" fillId="0" borderId="15" xfId="1" applyFont="1" applyBorder="1" applyAlignment="1" applyProtection="1">
      <alignment vertical="center"/>
    </xf>
    <xf numFmtId="44" fontId="8" fillId="0" borderId="2" xfId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4" fontId="4" fillId="0" borderId="2" xfId="1" applyFont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0" fillId="0" borderId="1" xfId="0" applyBorder="1"/>
    <xf numFmtId="44" fontId="0" fillId="0" borderId="1" xfId="1" applyFont="1" applyBorder="1"/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vertical="center"/>
    </xf>
    <xf numFmtId="44" fontId="7" fillId="0" borderId="0" xfId="0" applyNumberFormat="1" applyFont="1" applyFill="1" applyBorder="1" applyAlignment="1">
      <alignment vertical="center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9" fillId="0" borderId="0" xfId="0" applyFont="1"/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 indent="2"/>
    </xf>
    <xf numFmtId="0" fontId="2" fillId="0" borderId="7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 indent="2"/>
    </xf>
    <xf numFmtId="0" fontId="7" fillId="0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4" fontId="2" fillId="3" borderId="18" xfId="1" applyFont="1" applyFill="1" applyBorder="1" applyAlignment="1">
      <alignment horizontal="justify" vertical="center" wrapText="1"/>
    </xf>
    <xf numFmtId="0" fontId="19" fillId="10" borderId="12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17" fillId="10" borderId="2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9" fontId="2" fillId="0" borderId="1" xfId="0" applyNumberFormat="1" applyFont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10" fontId="2" fillId="0" borderId="1" xfId="2" applyNumberFormat="1" applyFont="1" applyBorder="1"/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justify" vertical="center" wrapText="1"/>
    </xf>
    <xf numFmtId="0" fontId="7" fillId="0" borderId="0" xfId="0" applyFont="1"/>
    <xf numFmtId="10" fontId="8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Fill="1"/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0" fontId="4" fillId="0" borderId="0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Fill="1" applyBorder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10" fontId="10" fillId="0" borderId="0" xfId="2" applyNumberFormat="1" applyFont="1" applyFill="1"/>
    <xf numFmtId="0" fontId="13" fillId="0" borderId="0" xfId="0" applyFont="1" applyFill="1"/>
    <xf numFmtId="0" fontId="14" fillId="0" borderId="0" xfId="0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wrapText="1"/>
    </xf>
    <xf numFmtId="9" fontId="9" fillId="0" borderId="1" xfId="0" applyNumberFormat="1" applyFont="1" applyFill="1" applyBorder="1" applyAlignment="1">
      <alignment horizontal="center"/>
    </xf>
    <xf numFmtId="9" fontId="9" fillId="0" borderId="1" xfId="0" applyNumberFormat="1" applyFont="1" applyBorder="1" applyAlignment="1">
      <alignment horizontal="center"/>
    </xf>
    <xf numFmtId="10" fontId="10" fillId="0" borderId="1" xfId="0" applyNumberFormat="1" applyFont="1" applyBorder="1" applyAlignment="1">
      <alignment horizontal="center"/>
    </xf>
    <xf numFmtId="10" fontId="10" fillId="0" borderId="1" xfId="2" applyNumberFormat="1" applyFont="1" applyBorder="1" applyAlignment="1">
      <alignment horizontal="center"/>
    </xf>
    <xf numFmtId="9" fontId="10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top"/>
    </xf>
    <xf numFmtId="9" fontId="9" fillId="0" borderId="0" xfId="2" applyFont="1"/>
    <xf numFmtId="4" fontId="9" fillId="0" borderId="0" xfId="0" applyNumberFormat="1" applyFont="1"/>
    <xf numFmtId="167" fontId="3" fillId="0" borderId="0" xfId="0" applyNumberFormat="1" applyFont="1" applyFill="1" applyBorder="1" applyAlignment="1">
      <alignment vertical="center"/>
    </xf>
    <xf numFmtId="0" fontId="2" fillId="6" borderId="1" xfId="3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7" fillId="10" borderId="1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" fontId="0" fillId="0" borderId="0" xfId="0" applyNumberFormat="1" applyAlignment="1">
      <alignment horizontal="left"/>
    </xf>
    <xf numFmtId="0" fontId="7" fillId="0" borderId="0" xfId="0" applyFont="1" applyBorder="1" applyAlignment="1">
      <alignment horizontal="left" wrapText="1"/>
    </xf>
    <xf numFmtId="44" fontId="2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44" fontId="7" fillId="0" borderId="7" xfId="0" applyNumberFormat="1" applyFont="1" applyFill="1" applyBorder="1" applyAlignment="1">
      <alignment horizontal="left" vertical="center" wrapText="1"/>
    </xf>
    <xf numFmtId="44" fontId="7" fillId="0" borderId="0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2"/>
    </xf>
    <xf numFmtId="0" fontId="3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7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7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18" fillId="0" borderId="1" xfId="9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14" fontId="2" fillId="0" borderId="1" xfId="3" applyNumberFormat="1" applyFont="1" applyFill="1" applyBorder="1" applyAlignment="1">
      <alignment horizontal="center" vertical="center" wrapText="1"/>
    </xf>
  </cellXfs>
  <cellStyles count="22">
    <cellStyle name="Estilo 1" xfId="3" xr:uid="{00000000-0005-0000-0000-000000000000}"/>
    <cellStyle name="Estilo 2" xfId="5" xr:uid="{00000000-0005-0000-0000-000001000000}"/>
    <cellStyle name="Hiperlink" xfId="9" builtinId="8"/>
    <cellStyle name="Moeda" xfId="1" builtinId="4"/>
    <cellStyle name="Moeda 2" xfId="7" xr:uid="{00000000-0005-0000-0000-000004000000}"/>
    <cellStyle name="Moeda 2 2" xfId="12" xr:uid="{00000000-0005-0000-0000-000005000000}"/>
    <cellStyle name="Moeda 2 3" xfId="16" xr:uid="{00000000-0005-0000-0000-000006000000}"/>
    <cellStyle name="Moeda 2 4" xfId="20" xr:uid="{00000000-0005-0000-0000-000003000000}"/>
    <cellStyle name="Moeda 3" xfId="10" xr:uid="{00000000-0005-0000-0000-000007000000}"/>
    <cellStyle name="Moeda 4" xfId="14" xr:uid="{00000000-0005-0000-0000-000008000000}"/>
    <cellStyle name="Moeda 5" xfId="18" xr:uid="{00000000-0005-0000-0000-00003D000000}"/>
    <cellStyle name="Normal" xfId="0" builtinId="0"/>
    <cellStyle name="Normal 2" xfId="6" xr:uid="{00000000-0005-0000-0000-00000A000000}"/>
    <cellStyle name="Porcentagem" xfId="2" builtinId="5"/>
    <cellStyle name="Vírgula" xfId="4" builtinId="3"/>
    <cellStyle name="Vírgula 2" xfId="8" xr:uid="{00000000-0005-0000-0000-00000D000000}"/>
    <cellStyle name="Vírgula 2 2" xfId="13" xr:uid="{00000000-0005-0000-0000-00000E000000}"/>
    <cellStyle name="Vírgula 2 3" xfId="17" xr:uid="{00000000-0005-0000-0000-00000F000000}"/>
    <cellStyle name="Vírgula 2 4" xfId="21" xr:uid="{00000000-0005-0000-0000-000008000000}"/>
    <cellStyle name="Vírgula 3" xfId="11" xr:uid="{00000000-0005-0000-0000-000010000000}"/>
    <cellStyle name="Vírgula 4" xfId="15" xr:uid="{00000000-0005-0000-0000-000011000000}"/>
    <cellStyle name="Vírgula 5" xfId="19" xr:uid="{00000000-0005-0000-0000-00003F000000}"/>
  </cellStyles>
  <dxfs count="6">
    <dxf>
      <font>
        <color rgb="FF008000"/>
      </font>
    </dxf>
    <dxf>
      <font>
        <b/>
        <i val="0"/>
      </font>
      <fill>
        <patternFill>
          <bgColor rgb="FFFF0000"/>
        </patternFill>
      </fill>
    </dxf>
    <dxf>
      <font>
        <color rgb="FF008000"/>
      </font>
    </dxf>
    <dxf>
      <font>
        <b/>
        <i val="0"/>
      </font>
      <fill>
        <patternFill>
          <bgColor rgb="FFFF0000"/>
        </patternFill>
      </fill>
    </dxf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A0799-9A90-45C9-B185-E61B0DF57268}">
  <dimension ref="A1:AF199"/>
  <sheetViews>
    <sheetView showGridLines="0" view="pageBreakPreview" zoomScaleNormal="100" zoomScaleSheetLayoutView="100" workbookViewId="0">
      <selection activeCell="E26" sqref="E26"/>
    </sheetView>
  </sheetViews>
  <sheetFormatPr defaultColWidth="9.140625" defaultRowHeight="12.75" x14ac:dyDescent="0.2"/>
  <cols>
    <col min="1" max="1" width="12.85546875" style="201" customWidth="1"/>
    <col min="2" max="2" width="19.28515625" style="201" customWidth="1"/>
    <col min="3" max="3" width="18.7109375" style="201" customWidth="1"/>
    <col min="4" max="4" width="18.85546875" style="201" customWidth="1"/>
    <col min="5" max="5" width="19.85546875" style="201" customWidth="1"/>
    <col min="6" max="6" width="16.85546875" style="201" customWidth="1"/>
    <col min="7" max="7" width="15.7109375" style="201" customWidth="1"/>
    <col min="8" max="8" width="9" style="201" customWidth="1"/>
    <col min="9" max="11" width="15.85546875" style="201" customWidth="1"/>
    <col min="12" max="12" width="11.85546875" style="201" bestFit="1" customWidth="1"/>
    <col min="13" max="22" width="9.140625" style="201"/>
    <col min="23" max="23" width="5.140625" style="201" customWidth="1"/>
    <col min="24" max="25" width="1.5703125" style="201" customWidth="1"/>
    <col min="26" max="26" width="1" style="201" hidden="1" customWidth="1"/>
    <col min="27" max="27" width="2.42578125" style="201" customWidth="1"/>
    <col min="28" max="28" width="0.85546875" style="201" customWidth="1"/>
    <col min="29" max="30" width="3.140625" style="201" customWidth="1"/>
    <col min="31" max="31" width="1.42578125" style="201" customWidth="1"/>
    <col min="32" max="32" width="3" style="201" customWidth="1"/>
    <col min="33" max="16384" width="9.140625" style="201"/>
  </cols>
  <sheetData>
    <row r="1" spans="1:9" x14ac:dyDescent="0.2">
      <c r="A1" s="333" t="s">
        <v>156</v>
      </c>
      <c r="B1" s="333"/>
      <c r="C1" s="333"/>
      <c r="D1" s="333"/>
      <c r="E1" s="333"/>
      <c r="F1" s="333"/>
      <c r="G1" s="333"/>
      <c r="H1" s="223"/>
    </row>
    <row r="2" spans="1:9" x14ac:dyDescent="0.2">
      <c r="A2" s="334" t="s">
        <v>157</v>
      </c>
      <c r="B2" s="334"/>
      <c r="C2" s="334"/>
      <c r="D2" s="334"/>
      <c r="E2" s="334"/>
      <c r="F2" s="334"/>
      <c r="G2" s="334"/>
      <c r="H2" s="173"/>
    </row>
    <row r="3" spans="1:9" x14ac:dyDescent="0.2">
      <c r="A3" s="174"/>
      <c r="B3" s="174"/>
      <c r="C3" s="174"/>
      <c r="D3" s="174"/>
      <c r="E3" s="174"/>
      <c r="F3" s="174"/>
      <c r="G3" s="174"/>
      <c r="H3" s="174"/>
    </row>
    <row r="4" spans="1:9" ht="25.5" x14ac:dyDescent="0.2">
      <c r="A4" s="186" t="s">
        <v>0</v>
      </c>
      <c r="B4" s="335" t="s">
        <v>210</v>
      </c>
      <c r="C4" s="336"/>
      <c r="D4" s="183"/>
      <c r="E4" s="183"/>
      <c r="F4" s="183"/>
      <c r="G4" s="183"/>
      <c r="H4" s="183"/>
      <c r="I4" s="176"/>
    </row>
    <row r="5" spans="1:9" x14ac:dyDescent="0.2">
      <c r="A5" s="186" t="s">
        <v>1</v>
      </c>
      <c r="B5" s="337" t="s">
        <v>103</v>
      </c>
      <c r="C5" s="338"/>
      <c r="D5" s="183"/>
      <c r="E5" s="183"/>
      <c r="F5" s="183"/>
      <c r="G5" s="183"/>
      <c r="H5" s="183"/>
      <c r="I5" s="176"/>
    </row>
    <row r="7" spans="1:9" x14ac:dyDescent="0.2">
      <c r="A7" s="186" t="s">
        <v>108</v>
      </c>
      <c r="B7" s="339">
        <v>45362</v>
      </c>
      <c r="C7" s="340"/>
      <c r="D7" s="186" t="s">
        <v>21</v>
      </c>
      <c r="E7" s="341">
        <v>0.61875000000000002</v>
      </c>
      <c r="F7" s="342"/>
      <c r="G7" s="183"/>
      <c r="H7" s="183"/>
    </row>
    <row r="8" spans="1:9" ht="15" x14ac:dyDescent="0.25">
      <c r="B8" t="s">
        <v>225</v>
      </c>
      <c r="D8" s="183"/>
      <c r="E8" s="183"/>
      <c r="F8" s="183"/>
      <c r="G8" s="183"/>
      <c r="H8" s="183"/>
    </row>
    <row r="9" spans="1:9" x14ac:dyDescent="0.2">
      <c r="A9" s="174"/>
      <c r="B9" s="174"/>
      <c r="C9" s="174"/>
      <c r="D9" s="174"/>
      <c r="E9" s="174"/>
      <c r="F9" s="174"/>
      <c r="G9" s="174"/>
      <c r="H9" s="174"/>
    </row>
    <row r="10" spans="1:9" x14ac:dyDescent="0.2">
      <c r="A10" s="177" t="s">
        <v>2</v>
      </c>
      <c r="B10" s="177"/>
      <c r="C10" s="177"/>
      <c r="D10" s="177"/>
      <c r="E10" s="177"/>
      <c r="F10" s="177"/>
      <c r="G10" s="177"/>
      <c r="H10" s="177"/>
      <c r="I10" s="224"/>
    </row>
    <row r="11" spans="1:9" x14ac:dyDescent="0.2">
      <c r="A11" s="222" t="s">
        <v>3</v>
      </c>
      <c r="B11" s="268" t="s">
        <v>4</v>
      </c>
      <c r="C11" s="268"/>
      <c r="D11" s="268"/>
      <c r="E11" s="331" t="s">
        <v>103</v>
      </c>
      <c r="F11" s="331"/>
      <c r="G11" s="180"/>
    </row>
    <row r="12" spans="1:9" x14ac:dyDescent="0.2">
      <c r="A12" s="222" t="s">
        <v>5</v>
      </c>
      <c r="B12" s="268" t="s">
        <v>6</v>
      </c>
      <c r="C12" s="268"/>
      <c r="D12" s="268"/>
      <c r="E12" s="267" t="s">
        <v>182</v>
      </c>
      <c r="F12" s="267"/>
      <c r="G12" s="180"/>
    </row>
    <row r="13" spans="1:9" ht="65.25" customHeight="1" x14ac:dyDescent="0.2">
      <c r="A13" s="222" t="s">
        <v>7</v>
      </c>
      <c r="B13" s="268" t="s">
        <v>160</v>
      </c>
      <c r="C13" s="268"/>
      <c r="D13" s="268"/>
      <c r="E13" s="332">
        <v>2023</v>
      </c>
      <c r="F13" s="267"/>
      <c r="G13" s="180"/>
    </row>
    <row r="14" spans="1:9" x14ac:dyDescent="0.2">
      <c r="A14" s="222" t="s">
        <v>8</v>
      </c>
      <c r="B14" s="268" t="s">
        <v>9</v>
      </c>
      <c r="C14" s="268"/>
      <c r="D14" s="268"/>
      <c r="E14" s="267">
        <v>30</v>
      </c>
      <c r="F14" s="267"/>
      <c r="G14" s="180"/>
    </row>
    <row r="15" spans="1:9" x14ac:dyDescent="0.2">
      <c r="A15" s="174"/>
      <c r="B15" s="174"/>
      <c r="C15" s="174"/>
      <c r="D15" s="174"/>
      <c r="E15" s="174"/>
      <c r="F15" s="174"/>
      <c r="G15" s="174"/>
      <c r="H15" s="174"/>
    </row>
    <row r="16" spans="1:9" x14ac:dyDescent="0.2">
      <c r="A16" s="177" t="s">
        <v>10</v>
      </c>
      <c r="B16" s="177"/>
      <c r="C16" s="177"/>
      <c r="D16" s="177"/>
      <c r="E16" s="177"/>
      <c r="F16" s="177"/>
      <c r="G16" s="177"/>
      <c r="H16" s="177"/>
      <c r="I16" s="224"/>
    </row>
    <row r="17" spans="1:10" s="225" customFormat="1" ht="36" customHeight="1" x14ac:dyDescent="0.2">
      <c r="A17" s="272" t="s">
        <v>11</v>
      </c>
      <c r="B17" s="272"/>
      <c r="C17" s="221" t="s">
        <v>12</v>
      </c>
      <c r="D17" s="329" t="s">
        <v>20</v>
      </c>
      <c r="E17" s="329"/>
      <c r="F17" s="182"/>
      <c r="G17" s="182"/>
    </row>
    <row r="18" spans="1:10" ht="24" customHeight="1" x14ac:dyDescent="0.2">
      <c r="A18" s="267" t="s">
        <v>222</v>
      </c>
      <c r="B18" s="267"/>
      <c r="C18" s="222" t="s">
        <v>158</v>
      </c>
      <c r="D18" s="330">
        <v>4</v>
      </c>
      <c r="E18" s="330"/>
      <c r="F18" s="180"/>
      <c r="G18" s="180"/>
    </row>
    <row r="19" spans="1:10" x14ac:dyDescent="0.2">
      <c r="A19" s="174"/>
      <c r="B19" s="174"/>
      <c r="C19" s="174"/>
      <c r="D19" s="174"/>
      <c r="E19" s="174"/>
      <c r="F19" s="174"/>
      <c r="G19" s="174"/>
      <c r="H19" s="174"/>
    </row>
    <row r="20" spans="1:10" x14ac:dyDescent="0.2">
      <c r="A20" s="177" t="s">
        <v>176</v>
      </c>
      <c r="B20" s="177"/>
      <c r="C20" s="177"/>
      <c r="D20" s="177"/>
      <c r="E20" s="177"/>
      <c r="F20" s="177"/>
      <c r="G20" s="177"/>
      <c r="H20" s="177"/>
      <c r="I20" s="224"/>
    </row>
    <row r="21" spans="1:10" x14ac:dyDescent="0.2">
      <c r="A21" s="177" t="s">
        <v>13</v>
      </c>
      <c r="B21" s="177"/>
      <c r="C21" s="177"/>
      <c r="D21" s="177"/>
      <c r="E21" s="177"/>
      <c r="F21" s="177"/>
      <c r="G21" s="177"/>
      <c r="H21" s="177"/>
      <c r="I21" s="224"/>
    </row>
    <row r="22" spans="1:10" ht="15.75" customHeight="1" x14ac:dyDescent="0.2">
      <c r="A22" s="329" t="s">
        <v>14</v>
      </c>
      <c r="B22" s="329"/>
      <c r="C22" s="329"/>
      <c r="D22" s="329"/>
      <c r="E22" s="329"/>
      <c r="F22" s="181"/>
      <c r="G22" s="181"/>
    </row>
    <row r="23" spans="1:10" x14ac:dyDescent="0.2">
      <c r="A23" s="222">
        <v>1</v>
      </c>
      <c r="B23" s="283" t="s">
        <v>15</v>
      </c>
      <c r="C23" s="298"/>
      <c r="D23" s="284"/>
      <c r="E23" s="144" t="s">
        <v>183</v>
      </c>
      <c r="G23" s="180"/>
    </row>
    <row r="24" spans="1:10" ht="15" customHeight="1" x14ac:dyDescent="0.2">
      <c r="A24" s="222">
        <v>2</v>
      </c>
      <c r="B24" s="283" t="s">
        <v>16</v>
      </c>
      <c r="C24" s="298"/>
      <c r="D24" s="284"/>
      <c r="E24" s="245" t="s">
        <v>184</v>
      </c>
      <c r="G24" s="180"/>
    </row>
    <row r="25" spans="1:10" ht="15" customHeight="1" x14ac:dyDescent="0.2">
      <c r="A25" s="222">
        <v>3</v>
      </c>
      <c r="B25" s="283" t="s">
        <v>17</v>
      </c>
      <c r="C25" s="298"/>
      <c r="D25" s="284"/>
      <c r="E25" s="131"/>
      <c r="G25" s="180"/>
    </row>
    <row r="26" spans="1:10" x14ac:dyDescent="0.2">
      <c r="A26" s="222">
        <v>4</v>
      </c>
      <c r="B26" s="283" t="s">
        <v>18</v>
      </c>
      <c r="C26" s="298"/>
      <c r="D26" s="284"/>
      <c r="E26" s="243"/>
      <c r="G26" s="180"/>
    </row>
    <row r="27" spans="1:10" ht="15" customHeight="1" x14ac:dyDescent="0.2">
      <c r="A27" s="222">
        <v>5</v>
      </c>
      <c r="B27" s="283" t="s">
        <v>19</v>
      </c>
      <c r="C27" s="298"/>
      <c r="D27" s="284"/>
      <c r="E27" s="244"/>
      <c r="G27" s="180"/>
      <c r="J27" s="121"/>
    </row>
    <row r="28" spans="1:10" x14ac:dyDescent="0.2">
      <c r="A28" s="187" t="s">
        <v>133</v>
      </c>
      <c r="B28" s="175"/>
      <c r="C28" s="175"/>
      <c r="D28" s="175"/>
      <c r="E28" s="175"/>
      <c r="G28" s="175"/>
      <c r="H28" s="175"/>
      <c r="J28" s="121"/>
    </row>
    <row r="29" spans="1:10" x14ac:dyDescent="0.2">
      <c r="B29" s="177"/>
      <c r="C29" s="177"/>
      <c r="D29" s="177"/>
      <c r="E29" s="177"/>
      <c r="F29" s="177"/>
      <c r="G29" s="177"/>
      <c r="H29" s="177"/>
      <c r="I29" s="224"/>
    </row>
    <row r="30" spans="1:10" x14ac:dyDescent="0.2">
      <c r="A30" s="177" t="s">
        <v>22</v>
      </c>
      <c r="B30" s="177"/>
      <c r="C30" s="177"/>
      <c r="D30" s="177"/>
      <c r="E30" s="177"/>
      <c r="F30" s="177"/>
      <c r="G30" s="177"/>
      <c r="H30" s="177"/>
      <c r="I30" s="224"/>
    </row>
    <row r="31" spans="1:10" ht="26.25" customHeight="1" x14ac:dyDescent="0.2">
      <c r="A31" s="221">
        <v>1</v>
      </c>
      <c r="B31" s="269" t="s">
        <v>23</v>
      </c>
      <c r="C31" s="270"/>
      <c r="D31" s="221" t="s">
        <v>109</v>
      </c>
      <c r="E31" s="221" t="s">
        <v>24</v>
      </c>
      <c r="F31" s="182"/>
      <c r="G31" s="182"/>
      <c r="H31" s="226"/>
    </row>
    <row r="32" spans="1:10" x14ac:dyDescent="0.2">
      <c r="A32" s="222" t="s">
        <v>3</v>
      </c>
      <c r="B32" s="283" t="s">
        <v>25</v>
      </c>
      <c r="C32" s="298"/>
      <c r="D32" s="179" t="s">
        <v>103</v>
      </c>
      <c r="E32" s="26"/>
      <c r="F32" s="180"/>
      <c r="G32" s="180"/>
      <c r="H32" s="226"/>
    </row>
    <row r="33" spans="1:9" ht="15" customHeight="1" x14ac:dyDescent="0.2">
      <c r="A33" s="222" t="s">
        <v>5</v>
      </c>
      <c r="B33" s="283" t="s">
        <v>26</v>
      </c>
      <c r="C33" s="298"/>
      <c r="D33" s="194">
        <v>0.3</v>
      </c>
      <c r="E33" s="26">
        <f>$E$32*D33</f>
        <v>0</v>
      </c>
      <c r="F33" s="180"/>
      <c r="G33" s="180"/>
      <c r="H33" s="226"/>
    </row>
    <row r="34" spans="1:9" ht="15" customHeight="1" x14ac:dyDescent="0.2">
      <c r="A34" s="222" t="s">
        <v>7</v>
      </c>
      <c r="B34" s="283" t="s">
        <v>27</v>
      </c>
      <c r="C34" s="298"/>
      <c r="D34" s="194">
        <v>0</v>
      </c>
      <c r="E34" s="26">
        <f t="shared" ref="E34:E35" si="0">$E$32*D34</f>
        <v>0</v>
      </c>
      <c r="F34" s="195"/>
      <c r="G34" s="180"/>
      <c r="H34" s="226"/>
    </row>
    <row r="35" spans="1:9" ht="12.75" customHeight="1" x14ac:dyDescent="0.2">
      <c r="A35" s="222" t="s">
        <v>8</v>
      </c>
      <c r="B35" s="283" t="s">
        <v>226</v>
      </c>
      <c r="C35" s="298"/>
      <c r="D35" s="194">
        <v>0.1</v>
      </c>
      <c r="E35" s="26">
        <f t="shared" si="0"/>
        <v>0</v>
      </c>
      <c r="F35" s="180"/>
      <c r="G35" s="180"/>
      <c r="H35" s="226"/>
    </row>
    <row r="36" spans="1:9" x14ac:dyDescent="0.2">
      <c r="A36" s="269" t="s">
        <v>32</v>
      </c>
      <c r="B36" s="270"/>
      <c r="C36" s="270"/>
      <c r="D36" s="188" t="s">
        <v>103</v>
      </c>
      <c r="E36" s="27">
        <f>SUM(E32:E35)</f>
        <v>0</v>
      </c>
      <c r="F36" s="181"/>
      <c r="G36" s="181"/>
      <c r="H36" s="181"/>
    </row>
    <row r="37" spans="1:9" ht="27" customHeight="1" x14ac:dyDescent="0.2">
      <c r="A37" s="327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30 meses.</v>
      </c>
      <c r="B37" s="327"/>
      <c r="C37" s="327"/>
      <c r="D37" s="327"/>
      <c r="E37" s="327"/>
      <c r="F37" s="191"/>
      <c r="G37" s="191"/>
    </row>
    <row r="38" spans="1:9" x14ac:dyDescent="0.2">
      <c r="B38" s="177"/>
      <c r="C38" s="177"/>
      <c r="D38" s="177"/>
      <c r="E38" s="177"/>
      <c r="F38" s="177"/>
      <c r="G38" s="177"/>
      <c r="H38" s="177"/>
      <c r="I38" s="224"/>
    </row>
    <row r="39" spans="1:9" x14ac:dyDescent="0.2">
      <c r="A39" s="177" t="s">
        <v>33</v>
      </c>
      <c r="B39" s="177"/>
      <c r="C39" s="177"/>
      <c r="D39" s="177"/>
      <c r="E39" s="177"/>
      <c r="F39" s="177"/>
      <c r="G39" s="177"/>
      <c r="H39" s="177"/>
      <c r="I39" s="224"/>
    </row>
    <row r="40" spans="1:9" x14ac:dyDescent="0.2">
      <c r="A40" s="177" t="s">
        <v>34</v>
      </c>
      <c r="B40" s="177"/>
      <c r="C40" s="177"/>
      <c r="D40" s="177"/>
      <c r="E40" s="177"/>
      <c r="F40" s="177"/>
      <c r="G40" s="177"/>
      <c r="H40" s="177"/>
      <c r="I40" s="224"/>
    </row>
    <row r="41" spans="1:9" ht="51" x14ac:dyDescent="0.2">
      <c r="A41" s="203" t="s">
        <v>35</v>
      </c>
      <c r="B41" s="280" t="s">
        <v>36</v>
      </c>
      <c r="C41" s="280"/>
      <c r="D41" s="280"/>
      <c r="E41" s="203" t="s">
        <v>112</v>
      </c>
      <c r="F41" s="204"/>
      <c r="G41" s="182"/>
    </row>
    <row r="42" spans="1:9" ht="15" customHeight="1" x14ac:dyDescent="0.2">
      <c r="A42" s="222" t="s">
        <v>3</v>
      </c>
      <c r="B42" s="268" t="s">
        <v>37</v>
      </c>
      <c r="C42" s="268"/>
      <c r="D42" s="268"/>
      <c r="E42" s="26">
        <f>E36/12</f>
        <v>0</v>
      </c>
      <c r="F42" s="208"/>
      <c r="G42" s="180"/>
    </row>
    <row r="43" spans="1:9" ht="15" customHeight="1" x14ac:dyDescent="0.2">
      <c r="A43" s="222" t="s">
        <v>5</v>
      </c>
      <c r="B43" s="268" t="s">
        <v>38</v>
      </c>
      <c r="C43" s="268"/>
      <c r="D43" s="268"/>
      <c r="E43" s="26">
        <f>(E36/12)+((E36*1/3)/12)</f>
        <v>0</v>
      </c>
      <c r="F43" s="208"/>
      <c r="G43" s="180"/>
    </row>
    <row r="44" spans="1:9" x14ac:dyDescent="0.2">
      <c r="A44" s="272" t="s">
        <v>32</v>
      </c>
      <c r="B44" s="272"/>
      <c r="C44" s="272"/>
      <c r="D44" s="272"/>
      <c r="E44" s="27">
        <f>SUM(E42:E43)</f>
        <v>0</v>
      </c>
      <c r="F44" s="53"/>
      <c r="G44" s="181"/>
    </row>
    <row r="45" spans="1:9" s="228" customFormat="1" ht="31.5" customHeight="1" x14ac:dyDescent="0.2">
      <c r="A45" s="328" t="s">
        <v>134</v>
      </c>
      <c r="B45" s="328"/>
      <c r="C45" s="328"/>
      <c r="D45" s="328"/>
      <c r="E45" s="328"/>
      <c r="F45" s="328"/>
      <c r="G45" s="191"/>
      <c r="H45" s="216"/>
      <c r="I45" s="227"/>
    </row>
    <row r="46" spans="1:9" s="228" customFormat="1" ht="31.5" customHeight="1" x14ac:dyDescent="0.2">
      <c r="A46" s="292" t="s">
        <v>135</v>
      </c>
      <c r="B46" s="292"/>
      <c r="C46" s="292"/>
      <c r="D46" s="292"/>
      <c r="E46" s="292"/>
      <c r="F46" s="292"/>
      <c r="G46" s="191"/>
      <c r="H46" s="192"/>
      <c r="I46" s="227"/>
    </row>
    <row r="47" spans="1:9" x14ac:dyDescent="0.2">
      <c r="A47" s="174"/>
      <c r="B47" s="174"/>
      <c r="C47" s="174"/>
      <c r="D47" s="174"/>
      <c r="E47" s="174"/>
      <c r="F47" s="174"/>
      <c r="G47" s="174"/>
    </row>
    <row r="48" spans="1:9" x14ac:dyDescent="0.2">
      <c r="A48" s="177" t="s">
        <v>39</v>
      </c>
      <c r="B48" s="177"/>
      <c r="C48" s="177"/>
      <c r="D48" s="177"/>
      <c r="E48" s="177"/>
      <c r="F48" s="177"/>
      <c r="G48" s="177"/>
      <c r="H48" s="177"/>
      <c r="I48" s="224"/>
    </row>
    <row r="49" spans="1:12" ht="38.25" x14ac:dyDescent="0.2">
      <c r="A49" s="203" t="s">
        <v>40</v>
      </c>
      <c r="B49" s="280" t="s">
        <v>41</v>
      </c>
      <c r="C49" s="280"/>
      <c r="D49" s="203" t="s">
        <v>42</v>
      </c>
      <c r="E49" s="203" t="s">
        <v>110</v>
      </c>
      <c r="F49" s="203" t="s">
        <v>111</v>
      </c>
      <c r="G49" s="218"/>
    </row>
    <row r="50" spans="1:12" ht="33.75" customHeight="1" x14ac:dyDescent="0.2">
      <c r="A50" s="222" t="s">
        <v>3</v>
      </c>
      <c r="B50" s="268" t="s">
        <v>43</v>
      </c>
      <c r="C50" s="268"/>
      <c r="D50" s="190">
        <v>0.2</v>
      </c>
      <c r="E50" s="26">
        <f>(E36*D50)+(E44*D50)</f>
        <v>0</v>
      </c>
      <c r="F50" s="26">
        <f>(E36*D50)+(E44*D50)</f>
        <v>0</v>
      </c>
      <c r="G50" s="323"/>
      <c r="H50" s="324"/>
      <c r="I50" s="324"/>
      <c r="J50" s="324"/>
      <c r="K50" s="324"/>
    </row>
    <row r="51" spans="1:12" ht="33" customHeight="1" x14ac:dyDescent="0.2">
      <c r="A51" s="222" t="s">
        <v>5</v>
      </c>
      <c r="B51" s="268" t="s">
        <v>44</v>
      </c>
      <c r="C51" s="268"/>
      <c r="D51" s="190">
        <v>2.5000000000000001E-2</v>
      </c>
      <c r="E51" s="26">
        <f>(E36+E44)*D51</f>
        <v>0</v>
      </c>
      <c r="F51" s="26" t="s">
        <v>103</v>
      </c>
      <c r="G51" s="323"/>
      <c r="H51" s="324"/>
      <c r="I51" s="324"/>
      <c r="J51" s="324"/>
      <c r="K51" s="324"/>
    </row>
    <row r="52" spans="1:12" ht="35.25" customHeight="1" x14ac:dyDescent="0.2">
      <c r="A52" s="222" t="s">
        <v>7</v>
      </c>
      <c r="B52" s="268" t="s">
        <v>45</v>
      </c>
      <c r="C52" s="268"/>
      <c r="D52" s="209">
        <v>0.02</v>
      </c>
      <c r="E52" s="26">
        <f>(E44+E36)*D52</f>
        <v>0</v>
      </c>
      <c r="F52" s="26">
        <f>(E44+E36)*D52</f>
        <v>0</v>
      </c>
      <c r="G52" s="323"/>
      <c r="H52" s="324"/>
      <c r="I52" s="324"/>
      <c r="J52" s="324"/>
      <c r="K52" s="324"/>
    </row>
    <row r="53" spans="1:12" ht="38.25" customHeight="1" x14ac:dyDescent="0.2">
      <c r="A53" s="222" t="s">
        <v>8</v>
      </c>
      <c r="B53" s="268" t="s">
        <v>46</v>
      </c>
      <c r="C53" s="268"/>
      <c r="D53" s="210">
        <v>1.4999999999999999E-2</v>
      </c>
      <c r="E53" s="26">
        <f>(E44+E36)*D53</f>
        <v>0</v>
      </c>
      <c r="F53" s="26" t="s">
        <v>103</v>
      </c>
      <c r="G53" s="323"/>
      <c r="H53" s="324"/>
      <c r="I53" s="324"/>
      <c r="J53" s="324"/>
      <c r="K53" s="324"/>
    </row>
    <row r="54" spans="1:12" ht="27" customHeight="1" x14ac:dyDescent="0.2">
      <c r="A54" s="222" t="s">
        <v>28</v>
      </c>
      <c r="B54" s="268" t="s">
        <v>47</v>
      </c>
      <c r="C54" s="268"/>
      <c r="D54" s="190">
        <v>0.01</v>
      </c>
      <c r="E54" s="26">
        <f>(E36+E44)*D54</f>
        <v>0</v>
      </c>
      <c r="F54" s="26" t="s">
        <v>103</v>
      </c>
      <c r="G54" s="325"/>
      <c r="H54" s="326"/>
      <c r="I54" s="326"/>
      <c r="J54" s="326"/>
      <c r="K54" s="326"/>
    </row>
    <row r="55" spans="1:12" ht="24" customHeight="1" x14ac:dyDescent="0.2">
      <c r="A55" s="222" t="s">
        <v>29</v>
      </c>
      <c r="B55" s="268" t="s">
        <v>48</v>
      </c>
      <c r="C55" s="268"/>
      <c r="D55" s="190">
        <v>6.0000000000000001E-3</v>
      </c>
      <c r="E55" s="26">
        <f>(E36+E44)*D55</f>
        <v>0</v>
      </c>
      <c r="F55" s="26" t="s">
        <v>103</v>
      </c>
      <c r="G55" s="323"/>
      <c r="H55" s="324"/>
      <c r="I55" s="324"/>
      <c r="J55" s="324"/>
      <c r="K55" s="324"/>
    </row>
    <row r="56" spans="1:12" ht="27.75" customHeight="1" x14ac:dyDescent="0.2">
      <c r="A56" s="222" t="s">
        <v>30</v>
      </c>
      <c r="B56" s="268" t="s">
        <v>49</v>
      </c>
      <c r="C56" s="268"/>
      <c r="D56" s="190">
        <v>2E-3</v>
      </c>
      <c r="E56" s="26">
        <f>(E36+E44)*D56</f>
        <v>0</v>
      </c>
      <c r="F56" s="26" t="s">
        <v>103</v>
      </c>
      <c r="G56" s="323"/>
      <c r="H56" s="324"/>
      <c r="I56" s="324"/>
      <c r="J56" s="324"/>
      <c r="K56" s="324"/>
    </row>
    <row r="57" spans="1:12" ht="26.25" customHeight="1" x14ac:dyDescent="0.2">
      <c r="A57" s="222" t="s">
        <v>50</v>
      </c>
      <c r="B57" s="268" t="s">
        <v>51</v>
      </c>
      <c r="C57" s="268"/>
      <c r="D57" s="190">
        <v>0.08</v>
      </c>
      <c r="E57" s="26">
        <f>(E36+E44)*D57</f>
        <v>0</v>
      </c>
      <c r="F57" s="26">
        <f>(E36+E44)*D57</f>
        <v>0</v>
      </c>
      <c r="G57" s="321"/>
      <c r="H57" s="322"/>
      <c r="I57" s="322"/>
      <c r="J57" s="322"/>
      <c r="K57" s="322"/>
    </row>
    <row r="58" spans="1:12" x14ac:dyDescent="0.2">
      <c r="A58" s="272" t="s">
        <v>52</v>
      </c>
      <c r="B58" s="272"/>
      <c r="C58" s="272"/>
      <c r="D58" s="272"/>
      <c r="E58" s="30">
        <f>SUM(E50:E57)</f>
        <v>0</v>
      </c>
      <c r="F58" s="30">
        <f>SUM(F50:F57)</f>
        <v>0</v>
      </c>
      <c r="G58" s="54"/>
      <c r="H58" s="229"/>
      <c r="I58" s="230"/>
      <c r="J58" s="213"/>
      <c r="K58" s="231"/>
      <c r="L58" s="213"/>
    </row>
    <row r="59" spans="1:12" x14ac:dyDescent="0.2">
      <c r="A59" s="272" t="s">
        <v>113</v>
      </c>
      <c r="B59" s="272"/>
      <c r="C59" s="272"/>
      <c r="D59" s="272"/>
      <c r="E59" s="196" t="e">
        <f>E58/(E36+E44)</f>
        <v>#DIV/0!</v>
      </c>
      <c r="F59" s="196" t="e">
        <f>F58/(E36+E44)</f>
        <v>#DIV/0!</v>
      </c>
      <c r="G59" s="205"/>
      <c r="H59" s="213"/>
      <c r="I59" s="213"/>
      <c r="J59" s="213"/>
      <c r="K59" s="213"/>
      <c r="L59" s="213"/>
    </row>
    <row r="60" spans="1:12" x14ac:dyDescent="0.2">
      <c r="A60" s="187" t="s">
        <v>136</v>
      </c>
      <c r="B60" s="177"/>
      <c r="C60" s="177"/>
      <c r="D60" s="177"/>
      <c r="E60" s="177"/>
      <c r="F60" s="177"/>
      <c r="G60" s="177"/>
      <c r="H60" s="200"/>
      <c r="I60" s="232"/>
      <c r="J60" s="213"/>
      <c r="K60" s="213"/>
      <c r="L60" s="213"/>
    </row>
    <row r="61" spans="1:12" x14ac:dyDescent="0.2">
      <c r="A61" s="187" t="s">
        <v>137</v>
      </c>
      <c r="B61" s="177"/>
      <c r="C61" s="177"/>
      <c r="D61" s="177"/>
      <c r="E61" s="177"/>
      <c r="F61" s="177"/>
      <c r="G61" s="177"/>
      <c r="H61" s="177"/>
      <c r="I61" s="224"/>
    </row>
    <row r="62" spans="1:12" x14ac:dyDescent="0.2">
      <c r="A62" s="187" t="s">
        <v>138</v>
      </c>
      <c r="B62" s="177"/>
      <c r="C62" s="177"/>
      <c r="D62" s="177"/>
      <c r="E62" s="177"/>
      <c r="F62" s="177"/>
      <c r="G62" s="177"/>
      <c r="H62" s="177"/>
      <c r="I62" s="224"/>
    </row>
    <row r="63" spans="1:12" x14ac:dyDescent="0.2">
      <c r="A63" s="177"/>
      <c r="B63" s="177"/>
      <c r="C63" s="177"/>
      <c r="D63" s="177"/>
      <c r="E63" s="177"/>
      <c r="F63" s="177"/>
      <c r="G63" s="177"/>
      <c r="H63" s="177"/>
      <c r="I63" s="224"/>
    </row>
    <row r="64" spans="1:12" x14ac:dyDescent="0.2">
      <c r="A64" s="177" t="s">
        <v>53</v>
      </c>
      <c r="B64" s="177"/>
      <c r="C64" s="177"/>
      <c r="D64" s="177"/>
      <c r="E64" s="177"/>
      <c r="F64" s="177"/>
      <c r="G64" s="177"/>
      <c r="H64" s="177"/>
      <c r="I64" s="224"/>
    </row>
    <row r="65" spans="1:14" x14ac:dyDescent="0.2">
      <c r="A65" s="203" t="s">
        <v>54</v>
      </c>
      <c r="B65" s="280" t="s">
        <v>55</v>
      </c>
      <c r="C65" s="280"/>
      <c r="D65" s="280"/>
      <c r="E65" s="203" t="s">
        <v>24</v>
      </c>
      <c r="F65" s="195"/>
      <c r="G65" s="182"/>
    </row>
    <row r="66" spans="1:14" x14ac:dyDescent="0.2">
      <c r="A66" s="222" t="s">
        <v>3</v>
      </c>
      <c r="B66" s="314" t="s">
        <v>169</v>
      </c>
      <c r="C66" s="315"/>
      <c r="D66" s="316"/>
      <c r="E66" s="70">
        <f>'2.3-Transporte'!B9</f>
        <v>0</v>
      </c>
      <c r="F66" s="208"/>
      <c r="G66" s="180"/>
    </row>
    <row r="67" spans="1:14" ht="26.25" customHeight="1" x14ac:dyDescent="0.2">
      <c r="A67" s="197" t="s">
        <v>5</v>
      </c>
      <c r="B67" s="314" t="s">
        <v>56</v>
      </c>
      <c r="C67" s="315"/>
      <c r="D67" s="316"/>
      <c r="E67" s="70">
        <f>'2.3-Aux. Refeição-Alimentação'!B6</f>
        <v>0</v>
      </c>
      <c r="F67" s="321"/>
      <c r="G67" s="322"/>
      <c r="H67" s="322"/>
      <c r="I67" s="322"/>
      <c r="J67" s="322"/>
      <c r="K67" s="322"/>
    </row>
    <row r="68" spans="1:14" ht="15.75" customHeight="1" x14ac:dyDescent="0.2">
      <c r="A68" s="222" t="s">
        <v>7</v>
      </c>
      <c r="B68" s="283" t="s">
        <v>57</v>
      </c>
      <c r="C68" s="298"/>
      <c r="D68" s="284"/>
      <c r="E68" s="70">
        <f>E32*5%</f>
        <v>0</v>
      </c>
      <c r="F68" s="208"/>
      <c r="G68" s="180"/>
    </row>
    <row r="69" spans="1:14" ht="15.75" customHeight="1" x14ac:dyDescent="0.2">
      <c r="A69" s="249" t="s">
        <v>8</v>
      </c>
      <c r="B69" s="283" t="s">
        <v>230</v>
      </c>
      <c r="C69" s="298"/>
      <c r="D69" s="284"/>
      <c r="E69" s="70">
        <f>14.77-7.38</f>
        <v>7.39</v>
      </c>
      <c r="F69" s="208"/>
      <c r="G69" s="180"/>
    </row>
    <row r="70" spans="1:14" ht="15.75" customHeight="1" x14ac:dyDescent="0.2">
      <c r="A70" s="249" t="s">
        <v>28</v>
      </c>
      <c r="B70" s="283" t="s">
        <v>228</v>
      </c>
      <c r="C70" s="298"/>
      <c r="D70" s="284"/>
      <c r="E70" s="70">
        <f>33.12-16.56</f>
        <v>16.559999999999999</v>
      </c>
      <c r="F70" s="208"/>
      <c r="G70" s="180"/>
    </row>
    <row r="71" spans="1:14" ht="29.25" customHeight="1" x14ac:dyDescent="0.2">
      <c r="A71" s="197" t="s">
        <v>29</v>
      </c>
      <c r="B71" s="314" t="s">
        <v>170</v>
      </c>
      <c r="C71" s="315"/>
      <c r="D71" s="316"/>
      <c r="E71" s="70">
        <v>69.98</v>
      </c>
      <c r="F71" s="317"/>
      <c r="G71" s="318"/>
      <c r="H71" s="318"/>
      <c r="I71" s="318"/>
      <c r="J71" s="318"/>
      <c r="K71" s="318"/>
      <c r="L71" s="318"/>
      <c r="M71" s="318"/>
      <c r="N71" s="318"/>
    </row>
    <row r="72" spans="1:14" ht="12.75" customHeight="1" x14ac:dyDescent="0.2">
      <c r="A72" s="197" t="s">
        <v>30</v>
      </c>
      <c r="B72" s="314" t="s">
        <v>171</v>
      </c>
      <c r="C72" s="315"/>
      <c r="D72" s="316"/>
      <c r="E72" s="70">
        <v>166</v>
      </c>
      <c r="F72" s="73"/>
      <c r="G72" s="180"/>
    </row>
    <row r="73" spans="1:14" ht="24.75" customHeight="1" x14ac:dyDescent="0.2">
      <c r="A73" s="197" t="s">
        <v>50</v>
      </c>
      <c r="B73" s="314" t="s">
        <v>172</v>
      </c>
      <c r="C73" s="315"/>
      <c r="D73" s="316"/>
      <c r="E73" s="70">
        <f>'2.3-Transporte'!B9</f>
        <v>0</v>
      </c>
      <c r="F73" s="208"/>
      <c r="G73" s="180"/>
    </row>
    <row r="74" spans="1:14" ht="24.75" customHeight="1" x14ac:dyDescent="0.2">
      <c r="A74" s="197" t="s">
        <v>229</v>
      </c>
      <c r="B74" s="314" t="s">
        <v>227</v>
      </c>
      <c r="C74" s="315"/>
      <c r="D74" s="316"/>
      <c r="E74" s="70">
        <v>274.3</v>
      </c>
      <c r="F74" s="208"/>
      <c r="G74" s="180"/>
    </row>
    <row r="75" spans="1:14" ht="24.75" customHeight="1" x14ac:dyDescent="0.2">
      <c r="A75" s="197" t="s">
        <v>231</v>
      </c>
      <c r="B75" s="314" t="s">
        <v>232</v>
      </c>
      <c r="C75" s="315"/>
      <c r="D75" s="316"/>
      <c r="E75" s="70">
        <f>E32*10%</f>
        <v>0</v>
      </c>
      <c r="F75" s="208"/>
      <c r="G75" s="180"/>
    </row>
    <row r="76" spans="1:14" ht="24.75" customHeight="1" x14ac:dyDescent="0.2">
      <c r="A76" s="260" t="s">
        <v>239</v>
      </c>
      <c r="B76" s="314" t="s">
        <v>241</v>
      </c>
      <c r="C76" s="315"/>
      <c r="D76" s="316"/>
      <c r="E76" s="70">
        <f>'2.3-Seguro de vida'!C2</f>
        <v>0</v>
      </c>
      <c r="F76" s="208"/>
      <c r="G76" s="180"/>
    </row>
    <row r="77" spans="1:14" ht="24.75" customHeight="1" thickBot="1" x14ac:dyDescent="0.25">
      <c r="A77" s="260" t="s">
        <v>240</v>
      </c>
      <c r="B77" s="314" t="s">
        <v>242</v>
      </c>
      <c r="C77" s="315"/>
      <c r="D77" s="316"/>
      <c r="E77" s="70">
        <f>(670+843.62)/2</f>
        <v>756.81</v>
      </c>
      <c r="F77" s="208"/>
      <c r="G77" s="180"/>
    </row>
    <row r="78" spans="1:14" ht="17.25" customHeight="1" thickBot="1" x14ac:dyDescent="0.25">
      <c r="A78" s="319" t="s">
        <v>32</v>
      </c>
      <c r="B78" s="320"/>
      <c r="C78" s="320"/>
      <c r="D78" s="320"/>
      <c r="E78" s="168">
        <f>SUM(E66:E77)</f>
        <v>1291.04</v>
      </c>
      <c r="F78" s="181"/>
      <c r="G78" s="181"/>
    </row>
    <row r="79" spans="1:14" x14ac:dyDescent="0.2">
      <c r="A79" s="187" t="s">
        <v>139</v>
      </c>
      <c r="B79" s="187"/>
      <c r="C79" s="187"/>
      <c r="D79" s="187"/>
      <c r="E79" s="187"/>
      <c r="F79" s="187"/>
      <c r="G79" s="187"/>
      <c r="H79" s="177"/>
      <c r="I79" s="224"/>
    </row>
    <row r="80" spans="1:14" ht="26.25" customHeight="1" x14ac:dyDescent="0.2">
      <c r="A80" s="292" t="s">
        <v>140</v>
      </c>
      <c r="B80" s="292"/>
      <c r="C80" s="292"/>
      <c r="D80" s="292"/>
      <c r="E80" s="292"/>
      <c r="F80" s="292"/>
      <c r="G80" s="292"/>
      <c r="H80" s="177"/>
      <c r="I80" s="224"/>
    </row>
    <row r="81" spans="1:28" x14ac:dyDescent="0.2">
      <c r="A81" s="177"/>
      <c r="B81" s="177"/>
      <c r="C81" s="177"/>
      <c r="D81" s="177"/>
      <c r="E81" s="177"/>
      <c r="F81" s="177"/>
      <c r="G81" s="177"/>
      <c r="H81" s="177"/>
      <c r="I81" s="224"/>
    </row>
    <row r="82" spans="1:28" x14ac:dyDescent="0.2">
      <c r="A82" s="177" t="s">
        <v>58</v>
      </c>
      <c r="B82" s="177"/>
      <c r="C82" s="177"/>
      <c r="D82" s="177"/>
      <c r="E82" s="177"/>
      <c r="F82" s="177"/>
      <c r="G82" s="206"/>
      <c r="H82" s="177"/>
      <c r="I82" s="224"/>
    </row>
    <row r="83" spans="1:28" ht="38.25" x14ac:dyDescent="0.2">
      <c r="A83" s="203">
        <v>2</v>
      </c>
      <c r="B83" s="280" t="s">
        <v>59</v>
      </c>
      <c r="C83" s="280"/>
      <c r="D83" s="280"/>
      <c r="E83" s="203" t="s">
        <v>110</v>
      </c>
      <c r="F83" s="203" t="s">
        <v>111</v>
      </c>
      <c r="G83" s="218"/>
    </row>
    <row r="84" spans="1:28" x14ac:dyDescent="0.2">
      <c r="A84" s="222" t="s">
        <v>35</v>
      </c>
      <c r="B84" s="268" t="s">
        <v>36</v>
      </c>
      <c r="C84" s="268"/>
      <c r="D84" s="268"/>
      <c r="E84" s="29">
        <f>E44</f>
        <v>0</v>
      </c>
      <c r="F84" s="29">
        <f>E44</f>
        <v>0</v>
      </c>
      <c r="G84" s="57"/>
    </row>
    <row r="85" spans="1:28" x14ac:dyDescent="0.2">
      <c r="A85" s="222" t="s">
        <v>40</v>
      </c>
      <c r="B85" s="268" t="s">
        <v>41</v>
      </c>
      <c r="C85" s="268"/>
      <c r="D85" s="268"/>
      <c r="E85" s="29">
        <f>E58</f>
        <v>0</v>
      </c>
      <c r="F85" s="29">
        <f>F58</f>
        <v>0</v>
      </c>
      <c r="G85" s="57"/>
    </row>
    <row r="86" spans="1:28" x14ac:dyDescent="0.2">
      <c r="A86" s="222" t="s">
        <v>54</v>
      </c>
      <c r="B86" s="268" t="s">
        <v>55</v>
      </c>
      <c r="C86" s="268"/>
      <c r="D86" s="268"/>
      <c r="E86" s="29">
        <f>E78</f>
        <v>1291.04</v>
      </c>
      <c r="F86" s="29">
        <f>E78</f>
        <v>1291.04</v>
      </c>
      <c r="G86" s="57"/>
    </row>
    <row r="87" spans="1:28" x14ac:dyDescent="0.2">
      <c r="A87" s="269" t="s">
        <v>32</v>
      </c>
      <c r="B87" s="270"/>
      <c r="C87" s="270"/>
      <c r="D87" s="289"/>
      <c r="E87" s="30">
        <f>SUM(E84:E86)</f>
        <v>1291.04</v>
      </c>
      <c r="F87" s="30">
        <f t="shared" ref="F87" si="1">SUM(F84:F86)</f>
        <v>1291.04</v>
      </c>
      <c r="G87" s="214"/>
    </row>
    <row r="88" spans="1:28" x14ac:dyDescent="0.2">
      <c r="A88" s="175"/>
      <c r="B88" s="175"/>
      <c r="C88" s="175"/>
      <c r="D88" s="175"/>
      <c r="E88" s="175"/>
      <c r="F88" s="175"/>
      <c r="G88" s="175"/>
    </row>
    <row r="89" spans="1:28" x14ac:dyDescent="0.2">
      <c r="A89" s="212" t="s">
        <v>60</v>
      </c>
      <c r="B89" s="211"/>
      <c r="C89" s="211"/>
      <c r="D89" s="211"/>
      <c r="E89" s="211"/>
      <c r="F89" s="211"/>
      <c r="G89" s="177"/>
      <c r="H89" s="177"/>
      <c r="I89" s="224"/>
    </row>
    <row r="90" spans="1:28" ht="38.25" x14ac:dyDescent="0.2">
      <c r="A90" s="203">
        <v>3</v>
      </c>
      <c r="B90" s="280" t="s">
        <v>61</v>
      </c>
      <c r="C90" s="280"/>
      <c r="D90" s="280"/>
      <c r="E90" s="203" t="s">
        <v>110</v>
      </c>
      <c r="F90" s="203" t="s">
        <v>111</v>
      </c>
      <c r="G90" s="218"/>
      <c r="H90" s="182"/>
    </row>
    <row r="91" spans="1:28" s="228" customFormat="1" ht="50.25" customHeight="1" x14ac:dyDescent="0.2">
      <c r="A91" s="197" t="s">
        <v>3</v>
      </c>
      <c r="B91" s="307" t="s">
        <v>62</v>
      </c>
      <c r="C91" s="307"/>
      <c r="D91" s="307"/>
      <c r="E91" s="70">
        <f>(E36/12)*5%</f>
        <v>0</v>
      </c>
      <c r="F91" s="70">
        <f>(E36/12)*5%</f>
        <v>0</v>
      </c>
      <c r="G91" s="299"/>
      <c r="H91" s="300"/>
      <c r="I91" s="300"/>
      <c r="J91" s="300"/>
      <c r="K91" s="300"/>
      <c r="L91" s="233"/>
      <c r="M91" s="233"/>
      <c r="N91" s="233"/>
    </row>
    <row r="92" spans="1:28" s="228" customFormat="1" ht="36.75" customHeight="1" x14ac:dyDescent="0.2">
      <c r="A92" s="197" t="s">
        <v>5</v>
      </c>
      <c r="B92" s="307" t="s">
        <v>63</v>
      </c>
      <c r="C92" s="307"/>
      <c r="D92" s="307"/>
      <c r="E92" s="70">
        <f>E91*8%</f>
        <v>0</v>
      </c>
      <c r="F92" s="70">
        <f>F91*8%</f>
        <v>0</v>
      </c>
      <c r="G92" s="299"/>
      <c r="H92" s="300"/>
      <c r="I92" s="300"/>
      <c r="J92" s="300"/>
      <c r="K92" s="300"/>
    </row>
    <row r="93" spans="1:28" s="228" customFormat="1" ht="81" customHeight="1" x14ac:dyDescent="0.2">
      <c r="A93" s="219" t="s">
        <v>7</v>
      </c>
      <c r="B93" s="307" t="s">
        <v>173</v>
      </c>
      <c r="C93" s="307"/>
      <c r="D93" s="307"/>
      <c r="E93" s="70">
        <f>(((E36+E42+E43)*40%)*8%)*0%</f>
        <v>0</v>
      </c>
      <c r="F93" s="70">
        <f>(((E36+E42+E43)*40%)*8%)*0%</f>
        <v>0</v>
      </c>
      <c r="G93" s="299"/>
      <c r="H93" s="300"/>
      <c r="I93" s="300"/>
      <c r="J93" s="300"/>
      <c r="K93" s="300"/>
      <c r="L93" s="149"/>
      <c r="M93" s="149"/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149"/>
      <c r="Y93" s="149"/>
      <c r="Z93" s="149"/>
      <c r="AA93" s="149"/>
      <c r="AB93" s="149"/>
    </row>
    <row r="94" spans="1:28" s="228" customFormat="1" ht="36.75" customHeight="1" x14ac:dyDescent="0.2">
      <c r="A94" s="222" t="s">
        <v>8</v>
      </c>
      <c r="B94" s="268" t="s">
        <v>64</v>
      </c>
      <c r="C94" s="268"/>
      <c r="D94" s="268"/>
      <c r="E94" s="26">
        <f>(((E36/30)/12)*7)*100%</f>
        <v>0</v>
      </c>
      <c r="F94" s="26">
        <f>(((E36/30)/12)*7)*100%</f>
        <v>0</v>
      </c>
      <c r="G94" s="299"/>
      <c r="H94" s="300"/>
      <c r="I94" s="300"/>
      <c r="J94" s="300"/>
      <c r="K94" s="300"/>
    </row>
    <row r="95" spans="1:28" s="228" customFormat="1" ht="29.25" customHeight="1" x14ac:dyDescent="0.2">
      <c r="A95" s="219" t="s">
        <v>28</v>
      </c>
      <c r="B95" s="313" t="s">
        <v>65</v>
      </c>
      <c r="C95" s="313"/>
      <c r="D95" s="313"/>
      <c r="E95" s="26" t="e">
        <f>E94*E59</f>
        <v>#DIV/0!</v>
      </c>
      <c r="F95" s="26" t="e">
        <f>F94*F59</f>
        <v>#DIV/0!</v>
      </c>
      <c r="G95" s="299"/>
      <c r="H95" s="300"/>
      <c r="I95" s="300"/>
      <c r="J95" s="300"/>
      <c r="K95" s="300"/>
    </row>
    <row r="96" spans="1:28" s="228" customFormat="1" ht="29.25" customHeight="1" x14ac:dyDescent="0.2">
      <c r="A96" s="33" t="s">
        <v>29</v>
      </c>
      <c r="B96" s="307" t="s">
        <v>179</v>
      </c>
      <c r="C96" s="307"/>
      <c r="D96" s="307"/>
      <c r="E96" s="32">
        <f>SUM(E97:E97)</f>
        <v>0</v>
      </c>
      <c r="F96" s="26">
        <f>SUM(F97:F97)</f>
        <v>0</v>
      </c>
      <c r="G96" s="299"/>
      <c r="H96" s="300"/>
      <c r="I96" s="300"/>
      <c r="J96" s="300"/>
      <c r="K96" s="300"/>
    </row>
    <row r="97" spans="1:32" s="228" customFormat="1" ht="25.5" customHeight="1" x14ac:dyDescent="0.2">
      <c r="A97" s="222"/>
      <c r="B97" s="310" t="s">
        <v>114</v>
      </c>
      <c r="C97" s="310"/>
      <c r="D97" s="310"/>
      <c r="E97" s="103">
        <f>(E36)*4%</f>
        <v>0</v>
      </c>
      <c r="F97" s="104">
        <f>(((E36+E42+E43)*40%)*8%)*100%</f>
        <v>0</v>
      </c>
      <c r="G97" s="299"/>
      <c r="H97" s="300"/>
      <c r="I97" s="300"/>
      <c r="J97" s="300"/>
      <c r="K97" s="300"/>
    </row>
    <row r="98" spans="1:32" s="228" customFormat="1" x14ac:dyDescent="0.2">
      <c r="A98" s="162"/>
      <c r="B98" s="161"/>
      <c r="C98" s="161"/>
      <c r="D98" s="163"/>
      <c r="E98" s="103"/>
      <c r="F98" s="104"/>
      <c r="G98" s="248"/>
      <c r="H98" s="248"/>
      <c r="I98" s="248"/>
      <c r="J98" s="248"/>
      <c r="K98" s="248"/>
    </row>
    <row r="99" spans="1:32" x14ac:dyDescent="0.2">
      <c r="A99" s="296" t="s">
        <v>32</v>
      </c>
      <c r="B99" s="311"/>
      <c r="C99" s="311"/>
      <c r="D99" s="297"/>
      <c r="E99" s="27" t="e">
        <f>SUM(E91,E92,E93,E94,E95,E96)</f>
        <v>#DIV/0!</v>
      </c>
      <c r="F99" s="27" t="e">
        <f>SUM(F91,F92,F93,F94,F95,F96)</f>
        <v>#DIV/0!</v>
      </c>
      <c r="G99" s="54"/>
      <c r="H99" s="181"/>
    </row>
    <row r="100" spans="1:32" x14ac:dyDescent="0.2">
      <c r="A100" s="174"/>
      <c r="B100" s="174"/>
      <c r="C100" s="174"/>
      <c r="D100" s="174"/>
      <c r="E100" s="174"/>
      <c r="F100" s="174"/>
      <c r="G100" s="174"/>
    </row>
    <row r="101" spans="1:32" x14ac:dyDescent="0.2">
      <c r="A101" s="178" t="s">
        <v>66</v>
      </c>
      <c r="B101" s="178"/>
      <c r="C101" s="178"/>
      <c r="D101" s="178"/>
      <c r="E101" s="84"/>
      <c r="F101" s="178"/>
      <c r="G101" s="178"/>
      <c r="H101" s="177"/>
      <c r="I101" s="224"/>
    </row>
    <row r="102" spans="1:32" ht="8.25" customHeight="1" x14ac:dyDescent="0.2">
      <c r="A102" s="177"/>
      <c r="B102" s="177"/>
      <c r="C102" s="177"/>
      <c r="D102" s="177"/>
      <c r="E102" s="177"/>
      <c r="F102" s="177"/>
      <c r="G102" s="177"/>
      <c r="H102" s="177"/>
      <c r="I102" s="224"/>
    </row>
    <row r="103" spans="1:32" s="154" customFormat="1" ht="24.75" customHeight="1" x14ac:dyDescent="0.25">
      <c r="A103" s="312" t="s">
        <v>141</v>
      </c>
      <c r="B103" s="312"/>
      <c r="C103" s="312"/>
      <c r="D103" s="312"/>
      <c r="E103" s="312"/>
      <c r="F103" s="312"/>
      <c r="G103" s="312"/>
      <c r="H103" s="155"/>
      <c r="I103" s="153"/>
    </row>
    <row r="104" spans="1:32" s="228" customFormat="1" ht="12.75" customHeight="1" x14ac:dyDescent="0.2">
      <c r="A104" s="312" t="s">
        <v>174</v>
      </c>
      <c r="B104" s="312"/>
      <c r="C104" s="312"/>
      <c r="D104" s="312"/>
      <c r="E104" s="312"/>
      <c r="F104" s="312"/>
      <c r="G104" s="312"/>
      <c r="H104" s="192"/>
      <c r="I104" s="227"/>
    </row>
    <row r="105" spans="1:32" ht="23.25" customHeight="1" x14ac:dyDescent="0.2">
      <c r="A105" s="292"/>
      <c r="B105" s="292"/>
      <c r="C105" s="292"/>
      <c r="D105" s="292"/>
      <c r="E105" s="292"/>
      <c r="F105" s="292"/>
      <c r="G105" s="292"/>
      <c r="H105" s="177"/>
      <c r="I105" s="224"/>
    </row>
    <row r="106" spans="1:32" x14ac:dyDescent="0.2">
      <c r="A106" s="177" t="s">
        <v>67</v>
      </c>
      <c r="B106" s="177"/>
      <c r="C106" s="177"/>
      <c r="D106" s="177"/>
      <c r="E106" s="177"/>
      <c r="F106" s="177"/>
      <c r="G106" s="177"/>
      <c r="H106" s="217"/>
      <c r="I106" s="224"/>
    </row>
    <row r="107" spans="1:32" ht="38.25" x14ac:dyDescent="0.2">
      <c r="A107" s="221" t="s">
        <v>68</v>
      </c>
      <c r="B107" s="272" t="s">
        <v>69</v>
      </c>
      <c r="C107" s="272"/>
      <c r="D107" s="272"/>
      <c r="E107" s="203" t="s">
        <v>110</v>
      </c>
      <c r="F107" s="203" t="s">
        <v>111</v>
      </c>
      <c r="G107" s="218"/>
      <c r="H107" s="215"/>
    </row>
    <row r="108" spans="1:32" ht="222.75" customHeight="1" x14ac:dyDescent="0.2">
      <c r="A108" s="197" t="s">
        <v>3</v>
      </c>
      <c r="B108" s="307" t="s">
        <v>70</v>
      </c>
      <c r="C108" s="307"/>
      <c r="D108" s="307"/>
      <c r="E108" s="70">
        <v>0</v>
      </c>
      <c r="F108" s="70">
        <v>0</v>
      </c>
      <c r="G108" s="308"/>
      <c r="H108" s="309"/>
      <c r="I108" s="309"/>
      <c r="J108" s="309"/>
      <c r="K108" s="309"/>
      <c r="L108" s="150"/>
      <c r="M108" s="150"/>
      <c r="N108" s="150"/>
      <c r="O108" s="150"/>
      <c r="P108" s="150"/>
      <c r="Q108" s="150"/>
      <c r="R108" s="150"/>
      <c r="S108" s="150"/>
      <c r="T108" s="150"/>
      <c r="U108" s="150"/>
      <c r="V108" s="150"/>
      <c r="W108" s="150"/>
      <c r="X108" s="150"/>
      <c r="Y108" s="150"/>
      <c r="Z108" s="150"/>
      <c r="AA108" s="150"/>
    </row>
    <row r="109" spans="1:32" ht="45" customHeight="1" x14ac:dyDescent="0.2">
      <c r="A109" s="222" t="s">
        <v>5</v>
      </c>
      <c r="B109" s="268" t="s">
        <v>69</v>
      </c>
      <c r="C109" s="268"/>
      <c r="D109" s="268"/>
      <c r="E109" s="70">
        <f>((E36/30)/12)*1</f>
        <v>0</v>
      </c>
      <c r="F109" s="26">
        <f>((E36/30)/12)*1</f>
        <v>0</v>
      </c>
      <c r="G109" s="299"/>
      <c r="H109" s="300"/>
      <c r="I109" s="300"/>
      <c r="J109" s="300"/>
      <c r="K109" s="300"/>
      <c r="L109" s="228"/>
      <c r="M109" s="228"/>
      <c r="N109" s="228"/>
      <c r="O109" s="228"/>
      <c r="P109" s="228"/>
      <c r="Q109" s="228"/>
      <c r="R109" s="228"/>
      <c r="S109" s="228"/>
      <c r="T109" s="228"/>
      <c r="U109" s="228"/>
      <c r="V109" s="228"/>
      <c r="W109" s="228"/>
      <c r="X109" s="228"/>
      <c r="Y109" s="228"/>
      <c r="Z109" s="228"/>
      <c r="AA109" s="228"/>
      <c r="AB109" s="228"/>
      <c r="AC109" s="228"/>
      <c r="AD109" s="228"/>
      <c r="AE109" s="228"/>
      <c r="AF109" s="228"/>
    </row>
    <row r="110" spans="1:32" ht="57" customHeight="1" x14ac:dyDescent="0.2">
      <c r="A110" s="222" t="s">
        <v>7</v>
      </c>
      <c r="B110" s="268" t="s">
        <v>71</v>
      </c>
      <c r="C110" s="268"/>
      <c r="D110" s="268"/>
      <c r="E110" s="70">
        <f>(((E36/30)/12*5)*1.5%)</f>
        <v>0</v>
      </c>
      <c r="F110" s="26">
        <f>(((E36/30)/12*5)*1.5%)</f>
        <v>0</v>
      </c>
      <c r="G110" s="299"/>
      <c r="H110" s="300"/>
      <c r="I110" s="300"/>
      <c r="J110" s="300"/>
      <c r="K110" s="300"/>
      <c r="L110" s="149"/>
      <c r="M110" s="149"/>
      <c r="N110" s="149"/>
      <c r="O110" s="149"/>
      <c r="P110" s="149"/>
      <c r="Q110" s="149"/>
      <c r="R110" s="149"/>
      <c r="S110" s="149"/>
      <c r="T110" s="149"/>
      <c r="U110" s="149"/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149"/>
      <c r="AF110" s="228"/>
    </row>
    <row r="111" spans="1:32" ht="54.75" customHeight="1" x14ac:dyDescent="0.2">
      <c r="A111" s="222" t="s">
        <v>8</v>
      </c>
      <c r="B111" s="283" t="s">
        <v>72</v>
      </c>
      <c r="C111" s="298"/>
      <c r="D111" s="284"/>
      <c r="E111" s="70">
        <f>(((E36/30)/12)*15)*8%</f>
        <v>0</v>
      </c>
      <c r="F111" s="26">
        <f>(((E36/30)/12)*15)*8%</f>
        <v>0</v>
      </c>
      <c r="G111" s="299"/>
      <c r="H111" s="300"/>
      <c r="I111" s="300"/>
      <c r="J111" s="300"/>
      <c r="K111" s="300"/>
      <c r="L111" s="149"/>
      <c r="M111" s="149"/>
      <c r="N111" s="149"/>
      <c r="O111" s="149"/>
      <c r="P111" s="149"/>
      <c r="Q111" s="149"/>
      <c r="R111" s="149"/>
      <c r="S111" s="149"/>
      <c r="T111" s="149"/>
      <c r="U111" s="14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149"/>
      <c r="AF111" s="149"/>
    </row>
    <row r="112" spans="1:32" ht="15" customHeight="1" x14ac:dyDescent="0.2">
      <c r="A112" s="222" t="s">
        <v>28</v>
      </c>
      <c r="B112" s="283" t="s">
        <v>73</v>
      </c>
      <c r="C112" s="298"/>
      <c r="D112" s="284"/>
      <c r="E112" s="70" t="s">
        <v>103</v>
      </c>
      <c r="F112" s="26" t="s">
        <v>103</v>
      </c>
      <c r="G112" s="299"/>
      <c r="H112" s="300"/>
      <c r="I112" s="300"/>
      <c r="J112" s="300"/>
      <c r="K112" s="300"/>
      <c r="L112" s="228"/>
      <c r="M112" s="228"/>
      <c r="N112" s="228"/>
      <c r="O112" s="228"/>
      <c r="P112" s="228"/>
      <c r="Q112" s="228"/>
      <c r="R112" s="228"/>
      <c r="S112" s="228"/>
      <c r="T112" s="228"/>
      <c r="U112" s="228"/>
      <c r="V112" s="228"/>
      <c r="W112" s="228"/>
      <c r="X112" s="228"/>
      <c r="Y112" s="228"/>
      <c r="Z112" s="228"/>
      <c r="AA112" s="228"/>
      <c r="AB112" s="228"/>
      <c r="AC112" s="228"/>
      <c r="AD112" s="228"/>
      <c r="AE112" s="228"/>
      <c r="AF112" s="228"/>
    </row>
    <row r="113" spans="1:32" ht="48.75" customHeight="1" x14ac:dyDescent="0.2">
      <c r="A113" s="222" t="s">
        <v>29</v>
      </c>
      <c r="B113" s="283" t="s">
        <v>31</v>
      </c>
      <c r="C113" s="298"/>
      <c r="D113" s="284"/>
      <c r="E113" s="26">
        <f>(((E36/30)/12)*5*40%)</f>
        <v>0</v>
      </c>
      <c r="F113" s="26">
        <f>(((E36/30)/12)*5*40%)</f>
        <v>0</v>
      </c>
      <c r="G113" s="305"/>
      <c r="H113" s="306"/>
      <c r="I113" s="306"/>
      <c r="J113" s="306"/>
      <c r="K113" s="306"/>
      <c r="L113" s="151"/>
      <c r="M113" s="151"/>
      <c r="N113" s="151"/>
      <c r="O113" s="151"/>
      <c r="P113" s="151"/>
      <c r="Q113" s="151"/>
      <c r="R113" s="151"/>
      <c r="S113" s="151"/>
      <c r="T113" s="151"/>
      <c r="U113" s="151"/>
      <c r="V113" s="151"/>
      <c r="W113" s="151"/>
      <c r="X113" s="151"/>
      <c r="Y113" s="228"/>
      <c r="Z113" s="228"/>
      <c r="AA113" s="228"/>
      <c r="AB113" s="228"/>
      <c r="AC113" s="228"/>
      <c r="AD113" s="228"/>
      <c r="AE113" s="228"/>
      <c r="AF113" s="228"/>
    </row>
    <row r="114" spans="1:32" x14ac:dyDescent="0.2">
      <c r="A114" s="269" t="s">
        <v>32</v>
      </c>
      <c r="B114" s="270"/>
      <c r="C114" s="270"/>
      <c r="D114" s="289"/>
      <c r="E114" s="27">
        <f>SUM(E108:E113)</f>
        <v>0</v>
      </c>
      <c r="F114" s="27">
        <f>SUM(F108:F113)</f>
        <v>0</v>
      </c>
      <c r="G114" s="54"/>
      <c r="H114" s="181"/>
    </row>
    <row r="115" spans="1:32" ht="31.5" customHeight="1" x14ac:dyDescent="0.2">
      <c r="A115" s="292" t="s">
        <v>181</v>
      </c>
      <c r="B115" s="292"/>
      <c r="C115" s="292"/>
      <c r="D115" s="292"/>
      <c r="E115" s="292"/>
      <c r="F115" s="292"/>
      <c r="G115" s="292"/>
    </row>
    <row r="116" spans="1:32" x14ac:dyDescent="0.2">
      <c r="B116" s="177"/>
      <c r="C116" s="177"/>
      <c r="D116" s="177"/>
      <c r="E116" s="177"/>
      <c r="F116" s="177"/>
      <c r="G116" s="177"/>
      <c r="H116" s="195"/>
      <c r="I116" s="224"/>
    </row>
    <row r="117" spans="1:32" s="213" customFormat="1" x14ac:dyDescent="0.2">
      <c r="A117" s="200" t="s">
        <v>116</v>
      </c>
      <c r="B117" s="200"/>
      <c r="C117" s="200"/>
      <c r="D117" s="200"/>
      <c r="E117" s="200"/>
      <c r="F117" s="200"/>
      <c r="G117" s="200"/>
      <c r="H117" s="195"/>
      <c r="I117" s="232"/>
    </row>
    <row r="118" spans="1:32" ht="38.25" x14ac:dyDescent="0.2">
      <c r="A118" s="221" t="s">
        <v>119</v>
      </c>
      <c r="B118" s="272" t="s">
        <v>120</v>
      </c>
      <c r="C118" s="272"/>
      <c r="D118" s="272"/>
      <c r="E118" s="203" t="s">
        <v>110</v>
      </c>
      <c r="F118" s="203" t="s">
        <v>111</v>
      </c>
      <c r="G118" s="218"/>
      <c r="H118" s="195"/>
      <c r="I118" s="224"/>
    </row>
    <row r="119" spans="1:32" ht="49.5" customHeight="1" x14ac:dyDescent="0.2">
      <c r="A119" s="222" t="s">
        <v>3</v>
      </c>
      <c r="B119" s="268" t="s">
        <v>115</v>
      </c>
      <c r="C119" s="268"/>
      <c r="D119" s="268"/>
      <c r="E119" s="26">
        <f>(((E36+(E36*1/3))*(4/12))/12)*2%</f>
        <v>0</v>
      </c>
      <c r="F119" s="26">
        <f>(((E36+(E36*1/3))*(4/12))/12)*2%</f>
        <v>0</v>
      </c>
      <c r="G119" s="299"/>
      <c r="H119" s="300"/>
      <c r="I119" s="300"/>
      <c r="J119" s="300"/>
      <c r="K119" s="300"/>
    </row>
    <row r="120" spans="1:32" ht="26.25" customHeight="1" x14ac:dyDescent="0.2">
      <c r="A120" s="222" t="s">
        <v>5</v>
      </c>
      <c r="B120" s="268" t="s">
        <v>117</v>
      </c>
      <c r="C120" s="268"/>
      <c r="D120" s="268"/>
      <c r="E120" s="26" t="e">
        <f>E119*E59</f>
        <v>#DIV/0!</v>
      </c>
      <c r="F120" s="26" t="e">
        <f>F119*F59</f>
        <v>#DIV/0!</v>
      </c>
      <c r="G120" s="299"/>
      <c r="H120" s="300"/>
      <c r="I120" s="300"/>
      <c r="J120" s="300"/>
      <c r="K120" s="300"/>
    </row>
    <row r="121" spans="1:32" ht="44.25" customHeight="1" x14ac:dyDescent="0.2">
      <c r="A121" s="222" t="s">
        <v>7</v>
      </c>
      <c r="B121" s="268" t="s">
        <v>118</v>
      </c>
      <c r="C121" s="268"/>
      <c r="D121" s="268"/>
      <c r="E121" s="26" t="e">
        <f>(((E36+E42)*(4/12))*2%)*E59</f>
        <v>#DIV/0!</v>
      </c>
      <c r="F121" s="26" t="e">
        <f>(((E36+E42)*(4/12))*2%)*F59</f>
        <v>#DIV/0!</v>
      </c>
      <c r="G121" s="299"/>
      <c r="H121" s="300"/>
      <c r="I121" s="300"/>
      <c r="J121" s="300"/>
      <c r="K121" s="300"/>
    </row>
    <row r="122" spans="1:32" ht="44.25" customHeight="1" x14ac:dyDescent="0.2">
      <c r="A122" s="222" t="s">
        <v>8</v>
      </c>
      <c r="B122" s="302" t="s">
        <v>72</v>
      </c>
      <c r="C122" s="303"/>
      <c r="D122" s="304"/>
      <c r="E122" s="26">
        <v>0</v>
      </c>
      <c r="F122" s="26">
        <v>0</v>
      </c>
      <c r="G122" s="248"/>
      <c r="H122" s="248"/>
      <c r="I122" s="248"/>
      <c r="J122" s="248"/>
      <c r="K122" s="248"/>
    </row>
    <row r="123" spans="1:32" x14ac:dyDescent="0.2">
      <c r="A123" s="222" t="s">
        <v>28</v>
      </c>
      <c r="B123" s="268" t="s">
        <v>31</v>
      </c>
      <c r="C123" s="268"/>
      <c r="D123" s="268"/>
      <c r="E123" s="26" t="s">
        <v>103</v>
      </c>
      <c r="F123" s="26" t="s">
        <v>103</v>
      </c>
      <c r="G123" s="54"/>
      <c r="H123" s="195"/>
      <c r="I123" s="224"/>
    </row>
    <row r="124" spans="1:32" ht="15" customHeight="1" x14ac:dyDescent="0.2">
      <c r="A124" s="272" t="s">
        <v>32</v>
      </c>
      <c r="B124" s="272"/>
      <c r="C124" s="272"/>
      <c r="D124" s="272"/>
      <c r="E124" s="27" t="e">
        <f>SUM(E119:E123)</f>
        <v>#DIV/0!</v>
      </c>
      <c r="F124" s="27" t="e">
        <f>SUM(F119:F123)</f>
        <v>#DIV/0!</v>
      </c>
      <c r="G124" s="54"/>
      <c r="H124" s="195"/>
      <c r="I124" s="224"/>
    </row>
    <row r="125" spans="1:32" ht="15" customHeight="1" x14ac:dyDescent="0.2">
      <c r="B125" s="177"/>
      <c r="C125" s="177"/>
      <c r="D125" s="177"/>
      <c r="E125" s="177"/>
      <c r="F125" s="177"/>
      <c r="G125" s="177"/>
      <c r="H125" s="195"/>
      <c r="I125" s="224"/>
    </row>
    <row r="126" spans="1:32" x14ac:dyDescent="0.2">
      <c r="A126" s="177" t="s">
        <v>74</v>
      </c>
      <c r="B126" s="177"/>
      <c r="C126" s="177"/>
      <c r="D126" s="177"/>
      <c r="E126" s="177"/>
      <c r="F126" s="177"/>
      <c r="G126" s="177"/>
      <c r="H126" s="177"/>
      <c r="I126" s="224"/>
    </row>
    <row r="127" spans="1:32" ht="38.25" x14ac:dyDescent="0.2">
      <c r="A127" s="221" t="s">
        <v>75</v>
      </c>
      <c r="B127" s="269" t="s">
        <v>76</v>
      </c>
      <c r="C127" s="270"/>
      <c r="D127" s="289"/>
      <c r="E127" s="203" t="s">
        <v>110</v>
      </c>
      <c r="F127" s="203" t="s">
        <v>111</v>
      </c>
      <c r="G127" s="218"/>
    </row>
    <row r="128" spans="1:32" ht="36" customHeight="1" x14ac:dyDescent="0.2">
      <c r="A128" s="222" t="s">
        <v>3</v>
      </c>
      <c r="B128" s="283" t="s">
        <v>77</v>
      </c>
      <c r="C128" s="298"/>
      <c r="D128" s="284"/>
      <c r="E128" s="198" t="s">
        <v>103</v>
      </c>
      <c r="F128" s="197" t="s">
        <v>103</v>
      </c>
      <c r="G128" s="299"/>
      <c r="H128" s="300"/>
      <c r="I128" s="300"/>
      <c r="J128" s="300"/>
      <c r="K128" s="300"/>
    </row>
    <row r="129" spans="1:11" x14ac:dyDescent="0.2">
      <c r="A129" s="269" t="s">
        <v>32</v>
      </c>
      <c r="B129" s="270"/>
      <c r="C129" s="270"/>
      <c r="D129" s="289"/>
      <c r="E129" s="189" t="str">
        <f>E128</f>
        <v>-</v>
      </c>
      <c r="F129" s="189" t="str">
        <f t="shared" ref="F129" si="2">F128</f>
        <v>-</v>
      </c>
      <c r="G129" s="207"/>
    </row>
    <row r="130" spans="1:11" ht="29.25" customHeight="1" x14ac:dyDescent="0.2">
      <c r="A130" s="292" t="s">
        <v>175</v>
      </c>
      <c r="B130" s="292"/>
      <c r="C130" s="292"/>
      <c r="D130" s="292"/>
      <c r="E130" s="292"/>
      <c r="F130" s="292"/>
      <c r="G130" s="292"/>
    </row>
    <row r="131" spans="1:11" x14ac:dyDescent="0.2">
      <c r="B131" s="177"/>
      <c r="C131" s="177"/>
      <c r="D131" s="177"/>
      <c r="E131" s="177"/>
      <c r="F131" s="177"/>
      <c r="G131" s="177"/>
      <c r="H131" s="177"/>
      <c r="I131" s="224"/>
    </row>
    <row r="132" spans="1:11" x14ac:dyDescent="0.2">
      <c r="A132" s="177" t="s">
        <v>78</v>
      </c>
      <c r="B132" s="177"/>
      <c r="C132" s="177"/>
      <c r="D132" s="177"/>
      <c r="E132" s="177"/>
      <c r="F132" s="177"/>
      <c r="G132" s="177"/>
      <c r="H132" s="177"/>
      <c r="I132" s="224"/>
    </row>
    <row r="133" spans="1:11" ht="38.25" x14ac:dyDescent="0.2">
      <c r="A133" s="203">
        <v>4</v>
      </c>
      <c r="B133" s="290" t="s">
        <v>79</v>
      </c>
      <c r="C133" s="301"/>
      <c r="D133" s="279"/>
      <c r="E133" s="203" t="s">
        <v>110</v>
      </c>
      <c r="F133" s="203" t="s">
        <v>111</v>
      </c>
      <c r="G133" s="218"/>
    </row>
    <row r="134" spans="1:11" x14ac:dyDescent="0.2">
      <c r="A134" s="222" t="s">
        <v>68</v>
      </c>
      <c r="B134" s="283" t="s">
        <v>69</v>
      </c>
      <c r="C134" s="298"/>
      <c r="D134" s="284"/>
      <c r="E134" s="26">
        <f>E114</f>
        <v>0</v>
      </c>
      <c r="F134" s="26">
        <f>F114</f>
        <v>0</v>
      </c>
      <c r="G134" s="54"/>
    </row>
    <row r="135" spans="1:11" ht="15" customHeight="1" x14ac:dyDescent="0.2">
      <c r="A135" s="222" t="s">
        <v>119</v>
      </c>
      <c r="B135" s="283" t="s">
        <v>121</v>
      </c>
      <c r="C135" s="298"/>
      <c r="D135" s="284"/>
      <c r="E135" s="36" t="e">
        <f>E124</f>
        <v>#DIV/0!</v>
      </c>
      <c r="F135" s="36" t="e">
        <f t="shared" ref="F135" si="3">F124</f>
        <v>#DIV/0!</v>
      </c>
      <c r="G135" s="59"/>
    </row>
    <row r="136" spans="1:11" x14ac:dyDescent="0.2">
      <c r="A136" s="222" t="s">
        <v>75</v>
      </c>
      <c r="B136" s="283" t="s">
        <v>76</v>
      </c>
      <c r="C136" s="298"/>
      <c r="D136" s="284"/>
      <c r="E136" s="36" t="str">
        <f>E129</f>
        <v>-</v>
      </c>
      <c r="F136" s="36" t="str">
        <f t="shared" ref="F136" si="4">F129</f>
        <v>-</v>
      </c>
      <c r="G136" s="59"/>
    </row>
    <row r="137" spans="1:11" x14ac:dyDescent="0.2">
      <c r="A137" s="269" t="s">
        <v>32</v>
      </c>
      <c r="B137" s="270"/>
      <c r="C137" s="270"/>
      <c r="D137" s="289"/>
      <c r="E137" s="37" t="e">
        <f>SUM(E134:E136)</f>
        <v>#DIV/0!</v>
      </c>
      <c r="F137" s="37" t="e">
        <f t="shared" ref="F137" si="5">SUM(F134:F136)</f>
        <v>#DIV/0!</v>
      </c>
      <c r="G137" s="60"/>
    </row>
    <row r="138" spans="1:11" x14ac:dyDescent="0.2">
      <c r="A138" s="175"/>
      <c r="B138" s="175"/>
      <c r="C138" s="175"/>
      <c r="D138" s="175"/>
      <c r="E138" s="175"/>
      <c r="F138" s="175"/>
      <c r="G138" s="175"/>
    </row>
    <row r="139" spans="1:11" x14ac:dyDescent="0.2">
      <c r="A139" s="178" t="s">
        <v>80</v>
      </c>
      <c r="B139" s="178"/>
      <c r="C139" s="178"/>
      <c r="D139" s="178"/>
      <c r="E139" s="178"/>
      <c r="F139" s="178"/>
      <c r="G139" s="178"/>
      <c r="H139" s="177"/>
      <c r="I139" s="224"/>
    </row>
    <row r="140" spans="1:11" x14ac:dyDescent="0.2">
      <c r="A140" s="175"/>
      <c r="B140" s="175"/>
      <c r="C140" s="175"/>
      <c r="D140" s="175"/>
      <c r="E140" s="175"/>
      <c r="F140" s="175"/>
      <c r="G140" s="175"/>
    </row>
    <row r="141" spans="1:11" x14ac:dyDescent="0.2">
      <c r="A141" s="221">
        <v>5</v>
      </c>
      <c r="B141" s="272" t="s">
        <v>81</v>
      </c>
      <c r="C141" s="272"/>
      <c r="D141" s="221" t="s">
        <v>24</v>
      </c>
      <c r="E141" s="182"/>
      <c r="F141" s="182"/>
      <c r="G141" s="182"/>
    </row>
    <row r="142" spans="1:11" ht="32.25" customHeight="1" x14ac:dyDescent="0.2">
      <c r="A142" s="222" t="s">
        <v>3</v>
      </c>
      <c r="B142" s="268" t="s">
        <v>151</v>
      </c>
      <c r="C142" s="268"/>
      <c r="D142" s="70">
        <f>'5A-Uniformes e EPIs'!K25</f>
        <v>0</v>
      </c>
      <c r="E142" s="299"/>
      <c r="F142" s="300"/>
      <c r="G142" s="300"/>
      <c r="H142" s="300"/>
      <c r="I142" s="300"/>
      <c r="J142" s="300"/>
      <c r="K142" s="300"/>
    </row>
    <row r="143" spans="1:11" x14ac:dyDescent="0.2">
      <c r="A143" s="222" t="s">
        <v>5</v>
      </c>
      <c r="B143" s="268" t="s">
        <v>221</v>
      </c>
      <c r="C143" s="268"/>
      <c r="D143" s="26">
        <f>'5B-ASO'!I14</f>
        <v>0</v>
      </c>
      <c r="E143" s="248"/>
      <c r="F143" s="180"/>
      <c r="G143" s="180"/>
    </row>
    <row r="144" spans="1:11" x14ac:dyDescent="0.2">
      <c r="A144" s="272" t="s">
        <v>32</v>
      </c>
      <c r="B144" s="272"/>
      <c r="C144" s="272"/>
      <c r="D144" s="27">
        <f>SUM(D142:D143)</f>
        <v>0</v>
      </c>
      <c r="E144" s="181"/>
      <c r="F144" s="181"/>
      <c r="G144" s="181"/>
    </row>
    <row r="145" spans="1:21" x14ac:dyDescent="0.2">
      <c r="A145" s="187" t="s">
        <v>142</v>
      </c>
      <c r="B145" s="187"/>
      <c r="C145" s="187"/>
      <c r="D145" s="187"/>
      <c r="E145" s="187"/>
      <c r="F145" s="187"/>
      <c r="G145" s="187"/>
      <c r="H145" s="177"/>
      <c r="I145" s="224"/>
    </row>
    <row r="146" spans="1:21" ht="14.25" customHeight="1" x14ac:dyDescent="0.2">
      <c r="A146" s="292"/>
      <c r="B146" s="292"/>
      <c r="C146" s="292"/>
      <c r="D146" s="292"/>
      <c r="E146" s="292"/>
      <c r="F146" s="292"/>
      <c r="G146" s="292"/>
      <c r="H146" s="177"/>
      <c r="I146" s="224"/>
    </row>
    <row r="147" spans="1:21" x14ac:dyDescent="0.2">
      <c r="A147" s="177"/>
      <c r="B147" s="177"/>
      <c r="C147" s="177"/>
      <c r="D147" s="177"/>
      <c r="E147" s="177"/>
      <c r="F147" s="177"/>
      <c r="G147" s="177"/>
      <c r="H147" s="177"/>
      <c r="I147" s="224"/>
    </row>
    <row r="148" spans="1:21" x14ac:dyDescent="0.2">
      <c r="A148" s="178" t="s">
        <v>82</v>
      </c>
      <c r="B148" s="178"/>
      <c r="C148" s="178"/>
      <c r="D148" s="178"/>
      <c r="E148" s="178"/>
      <c r="F148" s="178"/>
      <c r="G148" s="178"/>
      <c r="H148" s="177"/>
      <c r="I148" s="224"/>
    </row>
    <row r="149" spans="1:21" x14ac:dyDescent="0.2">
      <c r="A149" s="175"/>
      <c r="B149" s="175"/>
      <c r="C149" s="175"/>
      <c r="D149" s="175"/>
      <c r="E149" s="175"/>
      <c r="F149" s="175"/>
      <c r="G149" s="175"/>
    </row>
    <row r="150" spans="1:21" ht="27" customHeight="1" x14ac:dyDescent="0.2">
      <c r="A150" s="271">
        <v>6</v>
      </c>
      <c r="B150" s="294" t="s">
        <v>83</v>
      </c>
      <c r="C150" s="295"/>
      <c r="D150" s="280" t="s">
        <v>122</v>
      </c>
      <c r="E150" s="280"/>
      <c r="F150" s="280" t="s">
        <v>123</v>
      </c>
      <c r="G150" s="280"/>
      <c r="H150" s="280" t="s">
        <v>111</v>
      </c>
      <c r="I150" s="280"/>
      <c r="J150" s="291"/>
      <c r="K150" s="291"/>
    </row>
    <row r="151" spans="1:21" x14ac:dyDescent="0.2">
      <c r="A151" s="293"/>
      <c r="B151" s="296"/>
      <c r="C151" s="297"/>
      <c r="D151" s="203" t="s">
        <v>124</v>
      </c>
      <c r="E151" s="203" t="s">
        <v>125</v>
      </c>
      <c r="F151" s="203" t="s">
        <v>124</v>
      </c>
      <c r="G151" s="203" t="s">
        <v>125</v>
      </c>
      <c r="H151" s="203" t="s">
        <v>124</v>
      </c>
      <c r="I151" s="203" t="s">
        <v>125</v>
      </c>
      <c r="J151" s="218"/>
      <c r="K151" s="218"/>
    </row>
    <row r="152" spans="1:21" ht="65.25" customHeight="1" x14ac:dyDescent="0.2">
      <c r="A152" s="222" t="s">
        <v>3</v>
      </c>
      <c r="B152" s="283" t="s">
        <v>84</v>
      </c>
      <c r="C152" s="284"/>
      <c r="D152" s="234">
        <v>7.0000000000000007E-2</v>
      </c>
      <c r="E152" s="70" t="e">
        <f>(E36+E87+E99+E137+D144)*D152</f>
        <v>#DIV/0!</v>
      </c>
      <c r="F152" s="234">
        <f>D152</f>
        <v>7.0000000000000007E-2</v>
      </c>
      <c r="G152" s="70" t="e">
        <f>(E36+E87+E99+E137+D144)*F152</f>
        <v>#DIV/0!</v>
      </c>
      <c r="H152" s="234">
        <f>F152</f>
        <v>7.0000000000000007E-2</v>
      </c>
      <c r="I152" s="70" t="e">
        <f>(E36+F87+F99+F137+D144)*H152</f>
        <v>#DIV/0!</v>
      </c>
      <c r="J152" s="285"/>
      <c r="K152" s="286"/>
      <c r="L152" s="233"/>
      <c r="M152" s="233"/>
      <c r="N152" s="233"/>
      <c r="O152" s="233"/>
      <c r="P152" s="233"/>
      <c r="Q152" s="233"/>
      <c r="R152" s="233"/>
      <c r="S152" s="233"/>
      <c r="T152" s="233"/>
    </row>
    <row r="153" spans="1:21" ht="57" customHeight="1" x14ac:dyDescent="0.2">
      <c r="A153" s="222" t="s">
        <v>5</v>
      </c>
      <c r="B153" s="283" t="s">
        <v>85</v>
      </c>
      <c r="C153" s="284"/>
      <c r="D153" s="234">
        <v>0.1</v>
      </c>
      <c r="E153" s="106" t="e">
        <f>(E36+E87+E99+E137+D144+E152)*D153</f>
        <v>#DIV/0!</v>
      </c>
      <c r="F153" s="234">
        <f>D153</f>
        <v>0.1</v>
      </c>
      <c r="G153" s="70" t="e">
        <f>(E36+E87+E99+E137+D144+G152)*F153</f>
        <v>#DIV/0!</v>
      </c>
      <c r="H153" s="234">
        <f>F153</f>
        <v>0.1</v>
      </c>
      <c r="I153" s="70" t="e">
        <f>(E36+F87+F99+F137+D144+I152)*H153</f>
        <v>#DIV/0!</v>
      </c>
      <c r="J153" s="285"/>
      <c r="K153" s="286"/>
      <c r="L153" s="233"/>
      <c r="M153" s="233"/>
      <c r="N153" s="233"/>
      <c r="O153" s="233"/>
      <c r="P153" s="233"/>
      <c r="Q153" s="233"/>
      <c r="R153" s="233"/>
      <c r="S153" s="233"/>
      <c r="T153" s="233"/>
    </row>
    <row r="154" spans="1:21" ht="32.25" customHeight="1" x14ac:dyDescent="0.2">
      <c r="A154" s="222" t="s">
        <v>7</v>
      </c>
      <c r="B154" s="283" t="s">
        <v>86</v>
      </c>
      <c r="C154" s="284"/>
      <c r="D154" s="235" t="s">
        <v>103</v>
      </c>
      <c r="E154" s="108" t="e">
        <f>E156+E159+E160</f>
        <v>#DIV/0!</v>
      </c>
      <c r="F154" s="235" t="s">
        <v>103</v>
      </c>
      <c r="G154" s="108" t="e">
        <f>G156+G159+G160</f>
        <v>#DIV/0!</v>
      </c>
      <c r="H154" s="235" t="s">
        <v>103</v>
      </c>
      <c r="I154" s="108" t="e">
        <f>I156+I159+I160</f>
        <v>#DIV/0!</v>
      </c>
      <c r="J154" s="285"/>
      <c r="K154" s="286"/>
      <c r="L154" s="228"/>
      <c r="M154" s="228"/>
      <c r="N154" s="228"/>
      <c r="O154" s="228"/>
      <c r="P154" s="228"/>
      <c r="Q154" s="228"/>
      <c r="R154" s="228"/>
      <c r="S154" s="228"/>
      <c r="T154" s="228"/>
    </row>
    <row r="155" spans="1:21" s="202" customFormat="1" ht="91.5" customHeight="1" x14ac:dyDescent="0.2">
      <c r="A155" s="199"/>
      <c r="B155" s="287" t="s">
        <v>126</v>
      </c>
      <c r="C155" s="288"/>
      <c r="D155" s="109">
        <f>1-((D157+D158+D161))</f>
        <v>0.88749999999999996</v>
      </c>
      <c r="E155" s="110" t="e">
        <f>(E36+E87+E99+E137+D144+E152+E153)/D155</f>
        <v>#DIV/0!</v>
      </c>
      <c r="F155" s="109">
        <f>1-((F157+F158+F161))</f>
        <v>0.94350000000000001</v>
      </c>
      <c r="G155" s="110" t="e">
        <f>(E36+E87+E99+E137+D144+G152+G153)/F155</f>
        <v>#DIV/0!</v>
      </c>
      <c r="H155" s="109">
        <f>1-((H157+H158+H161))</f>
        <v>0.95350000000000001</v>
      </c>
      <c r="I155" s="110" t="e">
        <f>(E36+F87+F99+F137+D144+I152+I153)/H155</f>
        <v>#DIV/0!</v>
      </c>
      <c r="J155" s="285"/>
      <c r="K155" s="286"/>
      <c r="L155" s="149"/>
      <c r="M155" s="149"/>
      <c r="N155" s="149"/>
      <c r="O155" s="149"/>
      <c r="P155" s="149"/>
      <c r="Q155" s="149"/>
      <c r="R155" s="149"/>
      <c r="S155" s="149"/>
      <c r="T155" s="149"/>
      <c r="U155" s="248"/>
    </row>
    <row r="156" spans="1:21" ht="25.5" customHeight="1" x14ac:dyDescent="0.2">
      <c r="A156" s="222"/>
      <c r="B156" s="283" t="s">
        <v>127</v>
      </c>
      <c r="C156" s="284"/>
      <c r="D156" s="111" t="s">
        <v>103</v>
      </c>
      <c r="E156" s="108" t="e">
        <f>SUM(E157:E158)</f>
        <v>#DIV/0!</v>
      </c>
      <c r="F156" s="111" t="s">
        <v>103</v>
      </c>
      <c r="G156" s="108" t="e">
        <f>SUM(G157:G158)</f>
        <v>#DIV/0!</v>
      </c>
      <c r="H156" s="111" t="s">
        <v>103</v>
      </c>
      <c r="I156" s="108" t="e">
        <f>SUM(I157:I158)</f>
        <v>#DIV/0!</v>
      </c>
      <c r="J156" s="285"/>
      <c r="K156" s="286"/>
      <c r="L156" s="228"/>
      <c r="M156" s="228"/>
      <c r="N156" s="228"/>
      <c r="O156" s="228"/>
      <c r="P156" s="228"/>
      <c r="Q156" s="228"/>
      <c r="R156" s="228"/>
      <c r="S156" s="228"/>
      <c r="T156" s="228"/>
    </row>
    <row r="157" spans="1:21" s="202" customFormat="1" ht="38.25" customHeight="1" x14ac:dyDescent="0.2">
      <c r="A157" s="199"/>
      <c r="B157" s="287" t="s">
        <v>128</v>
      </c>
      <c r="C157" s="288"/>
      <c r="D157" s="236">
        <v>1.6500000000000001E-2</v>
      </c>
      <c r="E157" s="113" t="e">
        <f>E155*D157</f>
        <v>#DIV/0!</v>
      </c>
      <c r="F157" s="237">
        <v>6.4999999999999997E-3</v>
      </c>
      <c r="G157" s="113" t="e">
        <f>G155*F157</f>
        <v>#DIV/0!</v>
      </c>
      <c r="H157" s="237">
        <v>4.7000000000000002E-3</v>
      </c>
      <c r="I157" s="113" t="e">
        <f>I155*H157</f>
        <v>#DIV/0!</v>
      </c>
      <c r="J157" s="285"/>
      <c r="K157" s="286"/>
      <c r="L157" s="152"/>
      <c r="M157" s="152"/>
      <c r="N157" s="152"/>
      <c r="O157" s="152"/>
      <c r="P157" s="152"/>
      <c r="Q157" s="152"/>
      <c r="R157" s="152"/>
      <c r="S157" s="152"/>
      <c r="T157" s="152"/>
    </row>
    <row r="158" spans="1:21" s="202" customFormat="1" ht="33.75" customHeight="1" x14ac:dyDescent="0.2">
      <c r="A158" s="199"/>
      <c r="B158" s="287" t="s">
        <v>129</v>
      </c>
      <c r="C158" s="288"/>
      <c r="D158" s="236">
        <v>7.5999999999999998E-2</v>
      </c>
      <c r="E158" s="113" t="e">
        <f>E155*D158</f>
        <v>#DIV/0!</v>
      </c>
      <c r="F158" s="237">
        <v>0.03</v>
      </c>
      <c r="G158" s="113" t="e">
        <f>G155*F158</f>
        <v>#DIV/0!</v>
      </c>
      <c r="H158" s="237">
        <v>2.18E-2</v>
      </c>
      <c r="I158" s="113" t="e">
        <f>I155*H158</f>
        <v>#DIV/0!</v>
      </c>
      <c r="J158" s="285"/>
      <c r="K158" s="286"/>
      <c r="L158" s="152"/>
      <c r="M158" s="152"/>
      <c r="N158" s="152"/>
      <c r="O158" s="152"/>
      <c r="P158" s="152"/>
      <c r="Q158" s="152"/>
      <c r="R158" s="152"/>
      <c r="S158" s="152"/>
      <c r="T158" s="152"/>
    </row>
    <row r="159" spans="1:21" ht="62.25" customHeight="1" x14ac:dyDescent="0.2">
      <c r="A159" s="222"/>
      <c r="B159" s="283" t="s">
        <v>87</v>
      </c>
      <c r="C159" s="284"/>
      <c r="D159" s="235" t="s">
        <v>103</v>
      </c>
      <c r="E159" s="108">
        <v>0</v>
      </c>
      <c r="F159" s="235" t="s">
        <v>103</v>
      </c>
      <c r="G159" s="26">
        <v>0</v>
      </c>
      <c r="H159" s="235" t="s">
        <v>103</v>
      </c>
      <c r="I159" s="26">
        <v>0</v>
      </c>
      <c r="J159" s="285"/>
      <c r="K159" s="286"/>
      <c r="L159" s="228"/>
      <c r="M159" s="228"/>
      <c r="N159" s="228"/>
      <c r="O159" s="228"/>
      <c r="P159" s="228"/>
      <c r="Q159" s="228"/>
      <c r="R159" s="228"/>
      <c r="S159" s="228"/>
      <c r="T159" s="228"/>
    </row>
    <row r="160" spans="1:21" ht="15" customHeight="1" x14ac:dyDescent="0.2">
      <c r="A160" s="222"/>
      <c r="B160" s="283" t="s">
        <v>131</v>
      </c>
      <c r="C160" s="284"/>
      <c r="D160" s="235" t="s">
        <v>103</v>
      </c>
      <c r="E160" s="108" t="e">
        <f>E161</f>
        <v>#DIV/0!</v>
      </c>
      <c r="F160" s="235" t="s">
        <v>103</v>
      </c>
      <c r="G160" s="108" t="e">
        <f>G161</f>
        <v>#DIV/0!</v>
      </c>
      <c r="H160" s="235" t="s">
        <v>103</v>
      </c>
      <c r="I160" s="108" t="e">
        <f>I161</f>
        <v>#DIV/0!</v>
      </c>
      <c r="J160" s="285"/>
      <c r="K160" s="286"/>
      <c r="L160" s="228"/>
      <c r="M160" s="228"/>
      <c r="N160" s="228"/>
      <c r="O160" s="228"/>
      <c r="P160" s="228"/>
      <c r="Q160" s="228"/>
      <c r="R160" s="228"/>
      <c r="S160" s="228"/>
      <c r="T160" s="228"/>
    </row>
    <row r="161" spans="1:20" s="202" customFormat="1" ht="38.25" customHeight="1" x14ac:dyDescent="0.2">
      <c r="A161" s="199"/>
      <c r="B161" s="287" t="s">
        <v>130</v>
      </c>
      <c r="C161" s="288"/>
      <c r="D161" s="236">
        <v>0.02</v>
      </c>
      <c r="E161" s="113" t="e">
        <f>E155*D161</f>
        <v>#DIV/0!</v>
      </c>
      <c r="F161" s="238">
        <v>0.02</v>
      </c>
      <c r="G161" s="113" t="e">
        <f>G155*F161</f>
        <v>#DIV/0!</v>
      </c>
      <c r="H161" s="236">
        <v>0.02</v>
      </c>
      <c r="I161" s="113" t="e">
        <f>I155*H161</f>
        <v>#DIV/0!</v>
      </c>
      <c r="J161" s="285"/>
      <c r="K161" s="286"/>
      <c r="L161" s="152"/>
      <c r="M161" s="152"/>
      <c r="N161" s="152"/>
      <c r="O161" s="152"/>
      <c r="P161" s="152"/>
      <c r="Q161" s="152"/>
      <c r="R161" s="152"/>
      <c r="S161" s="152"/>
      <c r="T161" s="152"/>
    </row>
    <row r="162" spans="1:20" x14ac:dyDescent="0.2">
      <c r="A162" s="269" t="s">
        <v>132</v>
      </c>
      <c r="B162" s="270"/>
      <c r="C162" s="289"/>
      <c r="D162" s="39" t="s">
        <v>103</v>
      </c>
      <c r="E162" s="116" t="e">
        <f>E152+E153+E154</f>
        <v>#DIV/0!</v>
      </c>
      <c r="F162" s="39" t="s">
        <v>103</v>
      </c>
      <c r="G162" s="116" t="e">
        <f>G152+G153+G154</f>
        <v>#DIV/0!</v>
      </c>
      <c r="H162" s="39" t="s">
        <v>103</v>
      </c>
      <c r="I162" s="116" t="e">
        <f>I152+I153+I154</f>
        <v>#DIV/0!</v>
      </c>
      <c r="J162" s="59"/>
      <c r="K162" s="117"/>
    </row>
    <row r="163" spans="1:20" x14ac:dyDescent="0.2">
      <c r="A163" s="187" t="s">
        <v>143</v>
      </c>
      <c r="B163" s="177"/>
      <c r="C163" s="177"/>
      <c r="D163" s="177"/>
      <c r="E163" s="177"/>
      <c r="F163" s="177"/>
      <c r="G163" s="177"/>
      <c r="H163" s="177"/>
      <c r="I163" s="224"/>
    </row>
    <row r="164" spans="1:20" x14ac:dyDescent="0.2">
      <c r="A164" s="187" t="s">
        <v>144</v>
      </c>
      <c r="B164" s="177"/>
      <c r="C164" s="177"/>
      <c r="D164" s="177"/>
      <c r="E164" s="177"/>
      <c r="F164" s="177"/>
      <c r="G164" s="177"/>
      <c r="H164" s="177"/>
      <c r="I164" s="224"/>
    </row>
    <row r="165" spans="1:20" x14ac:dyDescent="0.2">
      <c r="A165" s="177"/>
      <c r="B165" s="177"/>
      <c r="C165" s="177"/>
      <c r="D165" s="177"/>
      <c r="E165" s="177"/>
      <c r="F165" s="177"/>
      <c r="G165" s="177"/>
      <c r="H165" s="177"/>
      <c r="I165" s="224"/>
    </row>
    <row r="166" spans="1:20" x14ac:dyDescent="0.2">
      <c r="A166" s="177" t="s">
        <v>177</v>
      </c>
      <c r="B166" s="177"/>
      <c r="C166" s="177"/>
      <c r="D166" s="177"/>
      <c r="E166" s="177"/>
      <c r="F166" s="177"/>
      <c r="G166" s="177"/>
      <c r="H166" s="177"/>
      <c r="I166" s="224"/>
    </row>
    <row r="167" spans="1:20" s="239" customFormat="1" ht="29.25" customHeight="1" x14ac:dyDescent="0.25">
      <c r="A167" s="193"/>
      <c r="B167" s="290" t="s">
        <v>88</v>
      </c>
      <c r="C167" s="279"/>
      <c r="D167" s="203" t="s">
        <v>122</v>
      </c>
      <c r="E167" s="203" t="s">
        <v>123</v>
      </c>
      <c r="F167" s="203" t="s">
        <v>111</v>
      </c>
      <c r="G167" s="218"/>
    </row>
    <row r="168" spans="1:20" ht="24" customHeight="1" x14ac:dyDescent="0.2">
      <c r="A168" s="222" t="s">
        <v>3</v>
      </c>
      <c r="B168" s="268" t="s">
        <v>89</v>
      </c>
      <c r="C168" s="268"/>
      <c r="D168" s="44">
        <f>E36</f>
        <v>0</v>
      </c>
      <c r="E168" s="44">
        <f>E36</f>
        <v>0</v>
      </c>
      <c r="F168" s="48">
        <f>E36</f>
        <v>0</v>
      </c>
      <c r="G168" s="61"/>
    </row>
    <row r="169" spans="1:20" ht="26.25" customHeight="1" x14ac:dyDescent="0.2">
      <c r="A169" s="222" t="s">
        <v>5</v>
      </c>
      <c r="B169" s="268" t="s">
        <v>90</v>
      </c>
      <c r="C169" s="268"/>
      <c r="D169" s="44">
        <f>E87</f>
        <v>1291.04</v>
      </c>
      <c r="E169" s="44">
        <f>E87</f>
        <v>1291.04</v>
      </c>
      <c r="F169" s="48">
        <f>F87</f>
        <v>1291.04</v>
      </c>
      <c r="G169" s="61"/>
    </row>
    <row r="170" spans="1:20" x14ac:dyDescent="0.2">
      <c r="A170" s="222" t="s">
        <v>7</v>
      </c>
      <c r="B170" s="268" t="s">
        <v>91</v>
      </c>
      <c r="C170" s="268"/>
      <c r="D170" s="44" t="e">
        <f>E99</f>
        <v>#DIV/0!</v>
      </c>
      <c r="E170" s="44" t="e">
        <f>E99</f>
        <v>#DIV/0!</v>
      </c>
      <c r="F170" s="48" t="e">
        <f>F99</f>
        <v>#DIV/0!</v>
      </c>
      <c r="G170" s="61"/>
    </row>
    <row r="171" spans="1:20" ht="26.25" customHeight="1" x14ac:dyDescent="0.2">
      <c r="A171" s="222" t="s">
        <v>8</v>
      </c>
      <c r="B171" s="268" t="s">
        <v>92</v>
      </c>
      <c r="C171" s="268"/>
      <c r="D171" s="44" t="e">
        <f>E137</f>
        <v>#DIV/0!</v>
      </c>
      <c r="E171" s="44" t="e">
        <f>E137</f>
        <v>#DIV/0!</v>
      </c>
      <c r="F171" s="48" t="e">
        <f>F137</f>
        <v>#DIV/0!</v>
      </c>
      <c r="G171" s="61"/>
      <c r="H171" s="240"/>
    </row>
    <row r="172" spans="1:20" x14ac:dyDescent="0.2">
      <c r="A172" s="222" t="s">
        <v>28</v>
      </c>
      <c r="B172" s="268" t="s">
        <v>93</v>
      </c>
      <c r="C172" s="268"/>
      <c r="D172" s="44">
        <f>D144</f>
        <v>0</v>
      </c>
      <c r="E172" s="44">
        <f>D144</f>
        <v>0</v>
      </c>
      <c r="F172" s="48">
        <f>D144</f>
        <v>0</v>
      </c>
      <c r="G172" s="61"/>
    </row>
    <row r="173" spans="1:20" ht="15" customHeight="1" x14ac:dyDescent="0.2">
      <c r="A173" s="267" t="s">
        <v>94</v>
      </c>
      <c r="B173" s="267"/>
      <c r="C173" s="267"/>
      <c r="D173" s="44" t="e">
        <f>SUM(D168:D172)</f>
        <v>#DIV/0!</v>
      </c>
      <c r="E173" s="44" t="e">
        <f>SUM(E168:E172)</f>
        <v>#DIV/0!</v>
      </c>
      <c r="F173" s="44" t="e">
        <f>SUM(F168:F172)</f>
        <v>#DIV/0!</v>
      </c>
      <c r="G173" s="62"/>
    </row>
    <row r="174" spans="1:20" ht="26.25" customHeight="1" x14ac:dyDescent="0.2">
      <c r="A174" s="222" t="s">
        <v>29</v>
      </c>
      <c r="B174" s="268" t="s">
        <v>95</v>
      </c>
      <c r="C174" s="268"/>
      <c r="D174" s="44" t="e">
        <f>E162</f>
        <v>#DIV/0!</v>
      </c>
      <c r="E174" s="44" t="e">
        <f>G162</f>
        <v>#DIV/0!</v>
      </c>
      <c r="F174" s="48" t="e">
        <f>I162</f>
        <v>#DIV/0!</v>
      </c>
      <c r="G174" s="61"/>
    </row>
    <row r="175" spans="1:20" ht="17.25" customHeight="1" x14ac:dyDescent="0.2">
      <c r="A175" s="269" t="s">
        <v>96</v>
      </c>
      <c r="B175" s="270"/>
      <c r="C175" s="270"/>
      <c r="D175" s="45" t="e">
        <f>D173+D174</f>
        <v>#DIV/0!</v>
      </c>
      <c r="E175" s="45" t="e">
        <f t="shared" ref="E175:F175" si="6">E173+E174</f>
        <v>#DIV/0!</v>
      </c>
      <c r="F175" s="45" t="e">
        <f t="shared" si="6"/>
        <v>#DIV/0!</v>
      </c>
      <c r="G175" s="60"/>
      <c r="H175" s="120"/>
    </row>
    <row r="176" spans="1:20" hidden="1" x14ac:dyDescent="0.2">
      <c r="A176" s="175"/>
      <c r="B176" s="175"/>
      <c r="C176" s="175">
        <v>0</v>
      </c>
      <c r="D176" s="47" t="e">
        <f>D175-E155</f>
        <v>#DIV/0!</v>
      </c>
      <c r="E176" s="46" t="e">
        <f>E175-G155</f>
        <v>#DIV/0!</v>
      </c>
      <c r="F176" s="46" t="e">
        <f>F175-I155</f>
        <v>#DIV/0!</v>
      </c>
      <c r="G176" s="63"/>
    </row>
    <row r="177" spans="1:11" x14ac:dyDescent="0.2">
      <c r="A177" s="175"/>
      <c r="B177" s="175"/>
      <c r="C177" s="175"/>
      <c r="D177" s="78" t="e">
        <f>IF(D176=$C$176,"Ok","Erro")</f>
        <v>#DIV/0!</v>
      </c>
      <c r="E177" s="78" t="e">
        <f t="shared" ref="E177:F177" si="7">IF(E176=$C$176,"Ok","Erro")</f>
        <v>#DIV/0!</v>
      </c>
      <c r="F177" s="78" t="e">
        <f t="shared" si="7"/>
        <v>#DIV/0!</v>
      </c>
      <c r="G177" s="64"/>
    </row>
    <row r="178" spans="1:11" x14ac:dyDescent="0.2">
      <c r="A178" s="175"/>
      <c r="B178" s="175"/>
      <c r="C178" s="175"/>
      <c r="D178" s="78"/>
      <c r="E178" s="78"/>
      <c r="F178" s="78"/>
      <c r="G178" s="64"/>
    </row>
    <row r="179" spans="1:11" x14ac:dyDescent="0.2">
      <c r="A179" s="175"/>
      <c r="B179" s="175"/>
      <c r="C179" s="175"/>
      <c r="D179" s="175"/>
      <c r="E179" s="175"/>
      <c r="F179" s="184"/>
      <c r="G179" s="123"/>
    </row>
    <row r="180" spans="1:11" x14ac:dyDescent="0.2">
      <c r="A180" s="178" t="s">
        <v>178</v>
      </c>
      <c r="B180" s="178"/>
      <c r="C180" s="178"/>
      <c r="D180" s="178"/>
      <c r="E180" s="178"/>
      <c r="F180" s="185"/>
      <c r="G180" s="242"/>
    </row>
    <row r="181" spans="1:11" x14ac:dyDescent="0.2">
      <c r="A181" s="271" t="s">
        <v>98</v>
      </c>
      <c r="B181" s="271"/>
      <c r="C181" s="271"/>
      <c r="D181" s="271"/>
      <c r="E181" s="271"/>
      <c r="F181" s="272"/>
      <c r="G181" s="272"/>
      <c r="H181" s="272"/>
      <c r="I181" s="272"/>
      <c r="J181" s="272"/>
      <c r="K181" s="272"/>
    </row>
    <row r="182" spans="1:11" x14ac:dyDescent="0.2">
      <c r="A182" s="273"/>
      <c r="B182" s="275" t="s">
        <v>99</v>
      </c>
      <c r="C182" s="275"/>
      <c r="D182" s="275"/>
      <c r="E182" s="276"/>
      <c r="F182" s="279" t="s">
        <v>122</v>
      </c>
      <c r="G182" s="280"/>
      <c r="H182" s="280" t="s">
        <v>123</v>
      </c>
      <c r="I182" s="280"/>
      <c r="J182" s="280" t="s">
        <v>111</v>
      </c>
      <c r="K182" s="280"/>
    </row>
    <row r="183" spans="1:11" x14ac:dyDescent="0.2">
      <c r="A183" s="274"/>
      <c r="B183" s="277"/>
      <c r="C183" s="277"/>
      <c r="D183" s="277"/>
      <c r="E183" s="278"/>
      <c r="F183" s="281" t="s">
        <v>24</v>
      </c>
      <c r="G183" s="282"/>
      <c r="H183" s="282" t="s">
        <v>24</v>
      </c>
      <c r="I183" s="282"/>
      <c r="J183" s="282" t="s">
        <v>24</v>
      </c>
      <c r="K183" s="282"/>
    </row>
    <row r="184" spans="1:11" x14ac:dyDescent="0.2">
      <c r="A184" s="220" t="s">
        <v>3</v>
      </c>
      <c r="B184" s="265" t="s">
        <v>100</v>
      </c>
      <c r="C184" s="265"/>
      <c r="D184" s="265"/>
      <c r="E184" s="265"/>
      <c r="F184" s="266" t="e">
        <f>D175*$D$18</f>
        <v>#DIV/0!</v>
      </c>
      <c r="G184" s="267"/>
      <c r="H184" s="266" t="e">
        <f>E175*$D$18</f>
        <v>#DIV/0!</v>
      </c>
      <c r="I184" s="267"/>
      <c r="J184" s="266" t="e">
        <f>F175*$D$18</f>
        <v>#DIV/0!</v>
      </c>
      <c r="K184" s="267"/>
    </row>
    <row r="185" spans="1:11" ht="24" customHeight="1" x14ac:dyDescent="0.2">
      <c r="A185" s="222" t="s">
        <v>5</v>
      </c>
      <c r="B185" s="268" t="s">
        <v>106</v>
      </c>
      <c r="C185" s="268"/>
      <c r="D185" s="268"/>
      <c r="E185" s="268"/>
      <c r="F185" s="266" t="e">
        <f>F184*$E$14</f>
        <v>#DIV/0!</v>
      </c>
      <c r="G185" s="267"/>
      <c r="H185" s="266" t="e">
        <f>H184*$E$14</f>
        <v>#DIV/0!</v>
      </c>
      <c r="I185" s="267"/>
      <c r="J185" s="266" t="e">
        <f>J184*$E$14</f>
        <v>#DIV/0!</v>
      </c>
      <c r="K185" s="267"/>
    </row>
    <row r="186" spans="1:11" x14ac:dyDescent="0.2">
      <c r="A186" s="174" t="s">
        <v>101</v>
      </c>
      <c r="B186" s="187"/>
      <c r="C186" s="187"/>
      <c r="D186" s="187"/>
      <c r="E186" s="187"/>
      <c r="F186" s="174"/>
      <c r="G186" s="174"/>
    </row>
    <row r="187" spans="1:11" x14ac:dyDescent="0.2">
      <c r="G187" s="121"/>
      <c r="I187" s="121"/>
      <c r="K187" s="121"/>
    </row>
    <row r="188" spans="1:11" x14ac:dyDescent="0.2">
      <c r="G188" s="121"/>
      <c r="I188" s="121"/>
      <c r="K188" s="121"/>
    </row>
    <row r="190" spans="1:11" x14ac:dyDescent="0.2">
      <c r="G190" s="121"/>
      <c r="I190" s="121"/>
      <c r="K190" s="121"/>
    </row>
    <row r="191" spans="1:11" x14ac:dyDescent="0.2">
      <c r="G191" s="121"/>
      <c r="I191" s="121"/>
      <c r="K191" s="121"/>
    </row>
    <row r="193" spans="4:11" x14ac:dyDescent="0.2">
      <c r="D193" s="121"/>
    </row>
    <row r="194" spans="4:11" x14ac:dyDescent="0.2">
      <c r="D194" s="121"/>
    </row>
    <row r="195" spans="4:11" x14ac:dyDescent="0.2">
      <c r="G195" s="241"/>
    </row>
    <row r="199" spans="4:11" x14ac:dyDescent="0.2">
      <c r="K199" s="121"/>
    </row>
  </sheetData>
  <mergeCells count="191">
    <mergeCell ref="A1:G1"/>
    <mergeCell ref="A2:G2"/>
    <mergeCell ref="B4:C4"/>
    <mergeCell ref="B5:C5"/>
    <mergeCell ref="B7:C7"/>
    <mergeCell ref="E7:F7"/>
    <mergeCell ref="B14:D14"/>
    <mergeCell ref="E14:F14"/>
    <mergeCell ref="A17:B17"/>
    <mergeCell ref="D17:E17"/>
    <mergeCell ref="A18:B18"/>
    <mergeCell ref="D18:E18"/>
    <mergeCell ref="B11:D11"/>
    <mergeCell ref="E11:F11"/>
    <mergeCell ref="B12:D12"/>
    <mergeCell ref="E12:F12"/>
    <mergeCell ref="B13:D13"/>
    <mergeCell ref="E13:F13"/>
    <mergeCell ref="B31:C31"/>
    <mergeCell ref="B32:C32"/>
    <mergeCell ref="B33:C33"/>
    <mergeCell ref="B34:C34"/>
    <mergeCell ref="B35:C35"/>
    <mergeCell ref="A36:C36"/>
    <mergeCell ref="A22:E22"/>
    <mergeCell ref="B23:D23"/>
    <mergeCell ref="B24:D24"/>
    <mergeCell ref="B25:D25"/>
    <mergeCell ref="B26:D26"/>
    <mergeCell ref="B27:D27"/>
    <mergeCell ref="A46:F46"/>
    <mergeCell ref="B49:C49"/>
    <mergeCell ref="B50:C50"/>
    <mergeCell ref="G50:K50"/>
    <mergeCell ref="B51:C51"/>
    <mergeCell ref="G51:K51"/>
    <mergeCell ref="A37:E37"/>
    <mergeCell ref="B41:D41"/>
    <mergeCell ref="B42:D42"/>
    <mergeCell ref="B43:D43"/>
    <mergeCell ref="A44:D44"/>
    <mergeCell ref="A45:F45"/>
    <mergeCell ref="B55:C55"/>
    <mergeCell ref="G55:K55"/>
    <mergeCell ref="B56:C56"/>
    <mergeCell ref="G56:K56"/>
    <mergeCell ref="B57:C57"/>
    <mergeCell ref="G57:K57"/>
    <mergeCell ref="B52:C52"/>
    <mergeCell ref="G52:K52"/>
    <mergeCell ref="B53:C53"/>
    <mergeCell ref="G53:K53"/>
    <mergeCell ref="B54:C54"/>
    <mergeCell ref="G54:K54"/>
    <mergeCell ref="B68:D68"/>
    <mergeCell ref="B71:D71"/>
    <mergeCell ref="F71:N71"/>
    <mergeCell ref="B72:D72"/>
    <mergeCell ref="B73:D73"/>
    <mergeCell ref="A78:D78"/>
    <mergeCell ref="A58:D58"/>
    <mergeCell ref="A59:D59"/>
    <mergeCell ref="B65:D65"/>
    <mergeCell ref="B66:D66"/>
    <mergeCell ref="B67:D67"/>
    <mergeCell ref="F67:K67"/>
    <mergeCell ref="B75:D75"/>
    <mergeCell ref="B70:D70"/>
    <mergeCell ref="B69:D69"/>
    <mergeCell ref="B74:D74"/>
    <mergeCell ref="B76:D76"/>
    <mergeCell ref="B77:D77"/>
    <mergeCell ref="B90:D90"/>
    <mergeCell ref="B91:D91"/>
    <mergeCell ref="G91:K91"/>
    <mergeCell ref="B92:D92"/>
    <mergeCell ref="G92:K92"/>
    <mergeCell ref="B93:D93"/>
    <mergeCell ref="G93:K93"/>
    <mergeCell ref="A80:G80"/>
    <mergeCell ref="B83:D83"/>
    <mergeCell ref="B84:D84"/>
    <mergeCell ref="B85:D85"/>
    <mergeCell ref="B86:D86"/>
    <mergeCell ref="A87:D87"/>
    <mergeCell ref="B97:D97"/>
    <mergeCell ref="G97:K97"/>
    <mergeCell ref="A99:D99"/>
    <mergeCell ref="A103:G103"/>
    <mergeCell ref="A104:G104"/>
    <mergeCell ref="A105:G105"/>
    <mergeCell ref="B94:D94"/>
    <mergeCell ref="G94:K94"/>
    <mergeCell ref="B95:D95"/>
    <mergeCell ref="G95:K95"/>
    <mergeCell ref="B96:D96"/>
    <mergeCell ref="G96:K96"/>
    <mergeCell ref="B111:D111"/>
    <mergeCell ref="G111:K111"/>
    <mergeCell ref="B112:D112"/>
    <mergeCell ref="G112:K112"/>
    <mergeCell ref="B113:D113"/>
    <mergeCell ref="G113:K113"/>
    <mergeCell ref="B107:D107"/>
    <mergeCell ref="B108:D108"/>
    <mergeCell ref="G108:K108"/>
    <mergeCell ref="B109:D109"/>
    <mergeCell ref="G109:K109"/>
    <mergeCell ref="B110:D110"/>
    <mergeCell ref="G110:K110"/>
    <mergeCell ref="B121:D121"/>
    <mergeCell ref="G121:K121"/>
    <mergeCell ref="B122:D122"/>
    <mergeCell ref="B123:D123"/>
    <mergeCell ref="A124:D124"/>
    <mergeCell ref="B127:D127"/>
    <mergeCell ref="A114:D114"/>
    <mergeCell ref="A115:G115"/>
    <mergeCell ref="B118:D118"/>
    <mergeCell ref="B119:D119"/>
    <mergeCell ref="G119:K119"/>
    <mergeCell ref="B120:D120"/>
    <mergeCell ref="G120:K120"/>
    <mergeCell ref="B135:D135"/>
    <mergeCell ref="B136:D136"/>
    <mergeCell ref="A137:D137"/>
    <mergeCell ref="B141:C141"/>
    <mergeCell ref="B142:C142"/>
    <mergeCell ref="E142:K142"/>
    <mergeCell ref="B128:D128"/>
    <mergeCell ref="G128:K128"/>
    <mergeCell ref="A129:D129"/>
    <mergeCell ref="A130:G130"/>
    <mergeCell ref="B133:D133"/>
    <mergeCell ref="B134:D134"/>
    <mergeCell ref="H150:I150"/>
    <mergeCell ref="J150:K150"/>
    <mergeCell ref="B152:C152"/>
    <mergeCell ref="J152:K152"/>
    <mergeCell ref="B153:C153"/>
    <mergeCell ref="J153:K153"/>
    <mergeCell ref="B143:C143"/>
    <mergeCell ref="A144:C144"/>
    <mergeCell ref="A146:G146"/>
    <mergeCell ref="A150:A151"/>
    <mergeCell ref="B150:C151"/>
    <mergeCell ref="D150:E150"/>
    <mergeCell ref="F150:G150"/>
    <mergeCell ref="B157:C157"/>
    <mergeCell ref="J157:K157"/>
    <mergeCell ref="B158:C158"/>
    <mergeCell ref="J158:K158"/>
    <mergeCell ref="B159:C159"/>
    <mergeCell ref="J159:K159"/>
    <mergeCell ref="B154:C154"/>
    <mergeCell ref="J154:K154"/>
    <mergeCell ref="B155:C155"/>
    <mergeCell ref="J155:K155"/>
    <mergeCell ref="B156:C156"/>
    <mergeCell ref="J156:K156"/>
    <mergeCell ref="B168:C168"/>
    <mergeCell ref="B169:C169"/>
    <mergeCell ref="B170:C170"/>
    <mergeCell ref="B171:C171"/>
    <mergeCell ref="B172:C172"/>
    <mergeCell ref="A173:C173"/>
    <mergeCell ref="B160:C160"/>
    <mergeCell ref="J160:K160"/>
    <mergeCell ref="B161:C161"/>
    <mergeCell ref="J161:K161"/>
    <mergeCell ref="A162:C162"/>
    <mergeCell ref="B167:C167"/>
    <mergeCell ref="B184:E184"/>
    <mergeCell ref="F184:G184"/>
    <mergeCell ref="H184:I184"/>
    <mergeCell ref="J184:K184"/>
    <mergeCell ref="B185:E185"/>
    <mergeCell ref="F185:G185"/>
    <mergeCell ref="H185:I185"/>
    <mergeCell ref="J185:K185"/>
    <mergeCell ref="B174:C174"/>
    <mergeCell ref="A175:C175"/>
    <mergeCell ref="A181:K181"/>
    <mergeCell ref="A182:A183"/>
    <mergeCell ref="B182:E183"/>
    <mergeCell ref="F182:G182"/>
    <mergeCell ref="H182:I182"/>
    <mergeCell ref="J182:K182"/>
    <mergeCell ref="F183:G183"/>
    <mergeCell ref="H183:I183"/>
    <mergeCell ref="J183:K183"/>
  </mergeCells>
  <conditionalFormatting sqref="D177:G178">
    <cfRule type="cellIs" dxfId="5" priority="1" operator="equal">
      <formula>"Erro"</formula>
    </cfRule>
    <cfRule type="cellIs" dxfId="4" priority="2" operator="equal">
      <formula>"Ok"</formula>
    </cfRule>
  </conditionalFormatting>
  <printOptions horizontalCentered="1"/>
  <pageMargins left="0.23622047244094491" right="0.23622047244094491" top="0.59055118110236227" bottom="0.55118110236220474" header="0.31496062992125984" footer="0.31496062992125984"/>
  <pageSetup paperSize="9" scale="73" fitToHeight="0" orientation="landscape" horizontalDpi="1200" verticalDpi="1200" r:id="rId1"/>
  <headerFooter>
    <oddHeader>&amp;L&amp;F&amp;R&amp;A</oddHeader>
    <oddFooter>&amp;R&amp;P/&amp;N</oddFooter>
  </headerFooter>
  <rowBreaks count="6" manualBreakCount="6">
    <brk id="37" max="10" man="1"/>
    <brk id="63" max="10" man="1"/>
    <brk id="99" max="10" man="1"/>
    <brk id="115" max="10" man="1"/>
    <brk id="146" max="10" man="1"/>
    <brk id="16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00"/>
  <sheetViews>
    <sheetView showGridLines="0" view="pageBreakPreview" topLeftCell="A13" zoomScaleNormal="100" zoomScaleSheetLayoutView="100" workbookViewId="0">
      <selection activeCell="E32" sqref="E32"/>
    </sheetView>
  </sheetViews>
  <sheetFormatPr defaultColWidth="9.140625" defaultRowHeight="12.75" x14ac:dyDescent="0.2"/>
  <cols>
    <col min="1" max="1" width="12.85546875" style="42" customWidth="1"/>
    <col min="2" max="2" width="19.28515625" style="42" customWidth="1"/>
    <col min="3" max="3" width="18.7109375" style="42" customWidth="1"/>
    <col min="4" max="4" width="18.85546875" style="42" customWidth="1"/>
    <col min="5" max="5" width="19.85546875" style="42" customWidth="1"/>
    <col min="6" max="6" width="16.85546875" style="42" customWidth="1"/>
    <col min="7" max="7" width="15.7109375" style="42" customWidth="1"/>
    <col min="8" max="8" width="9" style="42" customWidth="1"/>
    <col min="9" max="11" width="15.85546875" style="42" customWidth="1"/>
    <col min="12" max="12" width="11.85546875" style="42" bestFit="1" customWidth="1"/>
    <col min="13" max="22" width="9.140625" style="42"/>
    <col min="23" max="23" width="5.140625" style="42" customWidth="1"/>
    <col min="24" max="25" width="1.5703125" style="42" customWidth="1"/>
    <col min="26" max="26" width="1" style="42" hidden="1" customWidth="1"/>
    <col min="27" max="27" width="2.42578125" style="42" customWidth="1"/>
    <col min="28" max="28" width="0.85546875" style="42" customWidth="1"/>
    <col min="29" max="30" width="3.140625" style="42" customWidth="1"/>
    <col min="31" max="31" width="1.42578125" style="42" customWidth="1"/>
    <col min="32" max="32" width="3" style="42" customWidth="1"/>
    <col min="33" max="16384" width="9.140625" style="42"/>
  </cols>
  <sheetData>
    <row r="1" spans="1:9" x14ac:dyDescent="0.2">
      <c r="A1" s="333" t="s">
        <v>156</v>
      </c>
      <c r="B1" s="333"/>
      <c r="C1" s="333"/>
      <c r="D1" s="333"/>
      <c r="E1" s="333"/>
      <c r="F1" s="333"/>
      <c r="G1" s="333"/>
      <c r="H1" s="92"/>
    </row>
    <row r="2" spans="1:9" x14ac:dyDescent="0.2">
      <c r="A2" s="334" t="s">
        <v>157</v>
      </c>
      <c r="B2" s="334"/>
      <c r="C2" s="334"/>
      <c r="D2" s="334"/>
      <c r="E2" s="334"/>
      <c r="F2" s="334"/>
      <c r="G2" s="334"/>
      <c r="H2" s="1"/>
    </row>
    <row r="3" spans="1:9" x14ac:dyDescent="0.2">
      <c r="A3" s="2"/>
      <c r="B3" s="2"/>
      <c r="C3" s="2"/>
      <c r="D3" s="2"/>
      <c r="E3" s="2"/>
      <c r="F3" s="2"/>
      <c r="G3" s="2"/>
      <c r="H3" s="2"/>
    </row>
    <row r="4" spans="1:9" ht="25.5" x14ac:dyDescent="0.2">
      <c r="A4" s="15" t="s">
        <v>0</v>
      </c>
      <c r="B4" s="335" t="s">
        <v>210</v>
      </c>
      <c r="C4" s="336"/>
      <c r="D4" s="12"/>
      <c r="E4" s="12"/>
      <c r="F4" s="12"/>
      <c r="G4" s="12"/>
      <c r="H4" s="12"/>
      <c r="I4" s="4"/>
    </row>
    <row r="5" spans="1:9" x14ac:dyDescent="0.2">
      <c r="A5" s="15" t="s">
        <v>1</v>
      </c>
      <c r="B5" s="337" t="s">
        <v>103</v>
      </c>
      <c r="C5" s="338"/>
      <c r="D5" s="12"/>
      <c r="E5" s="12"/>
      <c r="F5" s="12"/>
      <c r="G5" s="12"/>
      <c r="H5" s="12"/>
      <c r="I5" s="4"/>
    </row>
    <row r="7" spans="1:9" x14ac:dyDescent="0.2">
      <c r="A7" s="15" t="s">
        <v>108</v>
      </c>
      <c r="B7" s="339">
        <v>45362</v>
      </c>
      <c r="C7" s="340"/>
      <c r="D7" s="15" t="s">
        <v>21</v>
      </c>
      <c r="E7" s="341">
        <v>0.61875000000000002</v>
      </c>
      <c r="F7" s="342"/>
      <c r="G7" s="12"/>
      <c r="H7" s="12"/>
    </row>
    <row r="8" spans="1:9" x14ac:dyDescent="0.2">
      <c r="D8" s="12"/>
      <c r="E8" s="12"/>
      <c r="F8" s="12"/>
      <c r="G8" s="12"/>
      <c r="H8" s="1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x14ac:dyDescent="0.2">
      <c r="A10" s="5" t="s">
        <v>2</v>
      </c>
      <c r="B10" s="5"/>
      <c r="C10" s="5"/>
      <c r="D10" s="5"/>
      <c r="E10" s="5"/>
      <c r="F10" s="5"/>
      <c r="G10" s="5"/>
      <c r="H10" s="5"/>
      <c r="I10" s="93"/>
    </row>
    <row r="11" spans="1:9" x14ac:dyDescent="0.2">
      <c r="A11" s="91" t="s">
        <v>3</v>
      </c>
      <c r="B11" s="268" t="s">
        <v>4</v>
      </c>
      <c r="C11" s="268"/>
      <c r="D11" s="268"/>
      <c r="E11" s="331" t="s">
        <v>103</v>
      </c>
      <c r="F11" s="331"/>
      <c r="G11" s="9"/>
    </row>
    <row r="12" spans="1:9" x14ac:dyDescent="0.2">
      <c r="A12" s="91" t="s">
        <v>5</v>
      </c>
      <c r="B12" s="268" t="s">
        <v>6</v>
      </c>
      <c r="C12" s="268"/>
      <c r="D12" s="268"/>
      <c r="E12" s="267" t="s">
        <v>182</v>
      </c>
      <c r="F12" s="267"/>
      <c r="G12" s="9"/>
    </row>
    <row r="13" spans="1:9" ht="65.25" customHeight="1" x14ac:dyDescent="0.2">
      <c r="A13" s="91" t="s">
        <v>7</v>
      </c>
      <c r="B13" s="268" t="s">
        <v>160</v>
      </c>
      <c r="C13" s="268"/>
      <c r="D13" s="268"/>
      <c r="E13" s="332">
        <v>2023</v>
      </c>
      <c r="F13" s="267"/>
      <c r="G13" s="9"/>
    </row>
    <row r="14" spans="1:9" x14ac:dyDescent="0.2">
      <c r="A14" s="91" t="s">
        <v>8</v>
      </c>
      <c r="B14" s="268" t="s">
        <v>9</v>
      </c>
      <c r="C14" s="268"/>
      <c r="D14" s="268"/>
      <c r="E14" s="267">
        <v>30</v>
      </c>
      <c r="F14" s="267"/>
      <c r="G14" s="9"/>
    </row>
    <row r="15" spans="1:9" x14ac:dyDescent="0.2">
      <c r="A15" s="2"/>
      <c r="B15" s="2"/>
      <c r="C15" s="2"/>
      <c r="D15" s="2"/>
      <c r="E15" s="2"/>
      <c r="F15" s="2"/>
      <c r="G15" s="2"/>
      <c r="H15" s="2"/>
    </row>
    <row r="16" spans="1:9" x14ac:dyDescent="0.2">
      <c r="A16" s="5" t="s">
        <v>10</v>
      </c>
      <c r="B16" s="5"/>
      <c r="C16" s="5"/>
      <c r="D16" s="5"/>
      <c r="E16" s="5"/>
      <c r="F16" s="5"/>
      <c r="G16" s="5"/>
      <c r="H16" s="5"/>
      <c r="I16" s="93"/>
    </row>
    <row r="17" spans="1:9" s="94" customFormat="1" ht="36" customHeight="1" x14ac:dyDescent="0.2">
      <c r="A17" s="272" t="s">
        <v>11</v>
      </c>
      <c r="B17" s="272"/>
      <c r="C17" s="90" t="s">
        <v>12</v>
      </c>
      <c r="D17" s="329" t="s">
        <v>20</v>
      </c>
      <c r="E17" s="329"/>
      <c r="F17" s="11"/>
      <c r="G17" s="11"/>
    </row>
    <row r="18" spans="1:9" ht="24" customHeight="1" x14ac:dyDescent="0.2">
      <c r="A18" s="267" t="s">
        <v>223</v>
      </c>
      <c r="B18" s="267"/>
      <c r="C18" s="91" t="s">
        <v>158</v>
      </c>
      <c r="D18" s="330">
        <v>2</v>
      </c>
      <c r="E18" s="330"/>
      <c r="F18" s="9"/>
      <c r="G18" s="9"/>
    </row>
    <row r="19" spans="1:9" x14ac:dyDescent="0.2">
      <c r="A19" s="2"/>
      <c r="B19" s="2"/>
      <c r="C19" s="2"/>
      <c r="D19" s="2"/>
      <c r="E19" s="2"/>
      <c r="F19" s="2"/>
      <c r="G19" s="2"/>
      <c r="H19" s="2"/>
    </row>
    <row r="20" spans="1:9" x14ac:dyDescent="0.2">
      <c r="A20" s="5" t="s">
        <v>176</v>
      </c>
      <c r="B20" s="5"/>
      <c r="C20" s="5"/>
      <c r="D20" s="5"/>
      <c r="E20" s="5"/>
      <c r="F20" s="5"/>
      <c r="G20" s="5"/>
      <c r="H20" s="5"/>
      <c r="I20" s="93"/>
    </row>
    <row r="21" spans="1:9" x14ac:dyDescent="0.2">
      <c r="A21" s="5" t="s">
        <v>13</v>
      </c>
      <c r="B21" s="5"/>
      <c r="C21" s="5"/>
      <c r="D21" s="5"/>
      <c r="E21" s="5"/>
      <c r="F21" s="5"/>
      <c r="G21" s="5"/>
      <c r="H21" s="5"/>
      <c r="I21" s="93"/>
    </row>
    <row r="22" spans="1:9" ht="15.75" customHeight="1" x14ac:dyDescent="0.2">
      <c r="A22" s="329" t="s">
        <v>14</v>
      </c>
      <c r="B22" s="329"/>
      <c r="C22" s="329"/>
      <c r="D22" s="329"/>
      <c r="E22" s="329"/>
      <c r="F22" s="10"/>
      <c r="G22" s="10"/>
    </row>
    <row r="23" spans="1:9" x14ac:dyDescent="0.2">
      <c r="A23" s="91">
        <v>1</v>
      </c>
      <c r="B23" s="283" t="s">
        <v>15</v>
      </c>
      <c r="C23" s="298"/>
      <c r="D23" s="284"/>
      <c r="E23" s="144" t="s">
        <v>183</v>
      </c>
      <c r="G23" s="9"/>
    </row>
    <row r="24" spans="1:9" ht="15" customHeight="1" x14ac:dyDescent="0.2">
      <c r="A24" s="91">
        <v>2</v>
      </c>
      <c r="B24" s="283" t="s">
        <v>16</v>
      </c>
      <c r="C24" s="298"/>
      <c r="D24" s="284"/>
      <c r="E24" s="130" t="s">
        <v>184</v>
      </c>
      <c r="G24" s="9"/>
    </row>
    <row r="25" spans="1:9" ht="15" customHeight="1" x14ac:dyDescent="0.2">
      <c r="A25" s="91">
        <v>3</v>
      </c>
      <c r="B25" s="283" t="s">
        <v>17</v>
      </c>
      <c r="C25" s="298"/>
      <c r="D25" s="284"/>
      <c r="E25" s="131"/>
      <c r="G25" s="9"/>
    </row>
    <row r="26" spans="1:9" ht="25.5" x14ac:dyDescent="0.2">
      <c r="A26" s="91">
        <v>4</v>
      </c>
      <c r="B26" s="283" t="s">
        <v>18</v>
      </c>
      <c r="C26" s="298"/>
      <c r="D26" s="284"/>
      <c r="E26" s="127" t="s">
        <v>185</v>
      </c>
      <c r="G26" s="9"/>
    </row>
    <row r="27" spans="1:9" ht="15" customHeight="1" x14ac:dyDescent="0.2">
      <c r="A27" s="91">
        <v>5</v>
      </c>
      <c r="B27" s="283" t="s">
        <v>19</v>
      </c>
      <c r="C27" s="298"/>
      <c r="D27" s="284"/>
      <c r="E27" s="128"/>
      <c r="G27" s="9"/>
    </row>
    <row r="28" spans="1:9" x14ac:dyDescent="0.2">
      <c r="A28" s="16" t="s">
        <v>133</v>
      </c>
      <c r="B28" s="3"/>
      <c r="C28" s="3"/>
      <c r="D28" s="3"/>
      <c r="E28" s="3"/>
      <c r="G28" s="3"/>
      <c r="H28" s="3"/>
    </row>
    <row r="29" spans="1:9" x14ac:dyDescent="0.2">
      <c r="B29" s="5"/>
      <c r="C29" s="5"/>
      <c r="D29" s="5"/>
      <c r="E29" s="5"/>
      <c r="F29" s="5"/>
      <c r="G29" s="5"/>
      <c r="H29" s="5"/>
      <c r="I29" s="93"/>
    </row>
    <row r="30" spans="1:9" x14ac:dyDescent="0.2">
      <c r="A30" s="5" t="s">
        <v>22</v>
      </c>
      <c r="B30" s="5"/>
      <c r="C30" s="5"/>
      <c r="D30" s="5"/>
      <c r="E30" s="5"/>
      <c r="F30" s="5"/>
      <c r="G30" s="5"/>
      <c r="H30" s="5"/>
      <c r="I30" s="93"/>
    </row>
    <row r="31" spans="1:9" ht="26.25" customHeight="1" x14ac:dyDescent="0.2">
      <c r="A31" s="90">
        <v>1</v>
      </c>
      <c r="B31" s="269" t="s">
        <v>23</v>
      </c>
      <c r="C31" s="270"/>
      <c r="D31" s="90" t="s">
        <v>109</v>
      </c>
      <c r="E31" s="90" t="s">
        <v>24</v>
      </c>
      <c r="F31" s="11"/>
      <c r="G31" s="11"/>
      <c r="H31" s="95"/>
    </row>
    <row r="32" spans="1:9" x14ac:dyDescent="0.2">
      <c r="A32" s="91" t="s">
        <v>3</v>
      </c>
      <c r="B32" s="283" t="s">
        <v>25</v>
      </c>
      <c r="C32" s="298"/>
      <c r="D32" s="8" t="s">
        <v>103</v>
      </c>
      <c r="E32" s="26"/>
      <c r="F32" s="9"/>
      <c r="G32" s="9"/>
      <c r="H32" s="95"/>
    </row>
    <row r="33" spans="1:9" ht="15" customHeight="1" x14ac:dyDescent="0.2">
      <c r="A33" s="91" t="s">
        <v>5</v>
      </c>
      <c r="B33" s="283" t="s">
        <v>26</v>
      </c>
      <c r="C33" s="298"/>
      <c r="D33" s="28">
        <v>0.3</v>
      </c>
      <c r="E33" s="26">
        <f>$E$32*D33</f>
        <v>0</v>
      </c>
      <c r="F33" s="9"/>
      <c r="G33" s="9"/>
      <c r="H33" s="95"/>
    </row>
    <row r="34" spans="1:9" ht="15" customHeight="1" x14ac:dyDescent="0.2">
      <c r="A34" s="91" t="s">
        <v>7</v>
      </c>
      <c r="B34" s="283" t="s">
        <v>27</v>
      </c>
      <c r="C34" s="298"/>
      <c r="D34" s="28">
        <v>0</v>
      </c>
      <c r="E34" s="26">
        <f t="shared" ref="E34:E36" si="0">$E$32*D34</f>
        <v>0</v>
      </c>
      <c r="F34" s="31"/>
      <c r="G34" s="9"/>
      <c r="H34" s="95"/>
    </row>
    <row r="35" spans="1:9" ht="12.75" customHeight="1" x14ac:dyDescent="0.2">
      <c r="A35" s="129" t="s">
        <v>8</v>
      </c>
      <c r="B35" s="283" t="s">
        <v>207</v>
      </c>
      <c r="C35" s="298"/>
      <c r="D35" s="28">
        <v>0.2</v>
      </c>
      <c r="E35" s="26">
        <f t="shared" si="0"/>
        <v>0</v>
      </c>
      <c r="F35" s="9"/>
      <c r="G35" s="9"/>
      <c r="H35" s="95"/>
    </row>
    <row r="36" spans="1:9" s="201" customFormat="1" ht="12.75" customHeight="1" x14ac:dyDescent="0.2">
      <c r="A36" s="259" t="s">
        <v>28</v>
      </c>
      <c r="B36" s="253" t="s">
        <v>226</v>
      </c>
      <c r="C36" s="253"/>
      <c r="D36" s="194">
        <v>0.1</v>
      </c>
      <c r="E36" s="26">
        <f t="shared" si="0"/>
        <v>0</v>
      </c>
      <c r="F36" s="180"/>
      <c r="G36" s="180"/>
      <c r="H36" s="226"/>
    </row>
    <row r="37" spans="1:9" x14ac:dyDescent="0.2">
      <c r="A37" s="269" t="s">
        <v>32</v>
      </c>
      <c r="B37" s="270"/>
      <c r="C37" s="270"/>
      <c r="D37" s="20" t="s">
        <v>103</v>
      </c>
      <c r="E37" s="27">
        <f>SUM(E32:E36)</f>
        <v>0</v>
      </c>
      <c r="F37" s="10"/>
      <c r="G37" s="10"/>
      <c r="H37" s="10"/>
    </row>
    <row r="38" spans="1:9" ht="27" customHeight="1" x14ac:dyDescent="0.2">
      <c r="A38" s="327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30 meses.</v>
      </c>
      <c r="B38" s="327"/>
      <c r="C38" s="327"/>
      <c r="D38" s="327"/>
      <c r="E38" s="327"/>
      <c r="F38" s="23"/>
      <c r="G38" s="23"/>
    </row>
    <row r="39" spans="1:9" x14ac:dyDescent="0.2">
      <c r="B39" s="5"/>
      <c r="C39" s="5"/>
      <c r="D39" s="5"/>
      <c r="E39" s="5"/>
      <c r="F39" s="5"/>
      <c r="G39" s="5"/>
      <c r="H39" s="5"/>
      <c r="I39" s="93"/>
    </row>
    <row r="40" spans="1:9" x14ac:dyDescent="0.2">
      <c r="A40" s="5" t="s">
        <v>33</v>
      </c>
      <c r="B40" s="5"/>
      <c r="C40" s="5"/>
      <c r="D40" s="5"/>
      <c r="E40" s="5"/>
      <c r="F40" s="5"/>
      <c r="G40" s="5"/>
      <c r="H40" s="5"/>
      <c r="I40" s="93"/>
    </row>
    <row r="41" spans="1:9" x14ac:dyDescent="0.2">
      <c r="A41" s="5" t="s">
        <v>34</v>
      </c>
      <c r="B41" s="5"/>
      <c r="C41" s="5"/>
      <c r="D41" s="5"/>
      <c r="E41" s="5"/>
      <c r="F41" s="5"/>
      <c r="G41" s="5"/>
      <c r="H41" s="5"/>
      <c r="I41" s="93"/>
    </row>
    <row r="42" spans="1:9" ht="51" x14ac:dyDescent="0.2">
      <c r="A42" s="85" t="s">
        <v>35</v>
      </c>
      <c r="B42" s="280" t="s">
        <v>36</v>
      </c>
      <c r="C42" s="280"/>
      <c r="D42" s="280"/>
      <c r="E42" s="85" t="s">
        <v>112</v>
      </c>
      <c r="F42" s="52"/>
      <c r="G42" s="11"/>
    </row>
    <row r="43" spans="1:9" ht="15" customHeight="1" x14ac:dyDescent="0.2">
      <c r="A43" s="91" t="s">
        <v>3</v>
      </c>
      <c r="B43" s="268" t="s">
        <v>37</v>
      </c>
      <c r="C43" s="268"/>
      <c r="D43" s="268"/>
      <c r="E43" s="26">
        <f>E37/12</f>
        <v>0</v>
      </c>
      <c r="F43" s="65"/>
      <c r="G43" s="9"/>
    </row>
    <row r="44" spans="1:9" ht="15" customHeight="1" x14ac:dyDescent="0.2">
      <c r="A44" s="91" t="s">
        <v>5</v>
      </c>
      <c r="B44" s="268" t="s">
        <v>38</v>
      </c>
      <c r="C44" s="268"/>
      <c r="D44" s="268"/>
      <c r="E44" s="26">
        <f>(E37/12)+((E37*1/3)/12)</f>
        <v>0</v>
      </c>
      <c r="F44" s="65"/>
      <c r="G44" s="9"/>
    </row>
    <row r="45" spans="1:9" x14ac:dyDescent="0.2">
      <c r="A45" s="272" t="s">
        <v>32</v>
      </c>
      <c r="B45" s="272"/>
      <c r="C45" s="272"/>
      <c r="D45" s="272"/>
      <c r="E45" s="27">
        <f>SUM(E43:E44)</f>
        <v>0</v>
      </c>
      <c r="F45" s="53"/>
      <c r="G45" s="10"/>
    </row>
    <row r="46" spans="1:9" s="97" customFormat="1" ht="31.5" customHeight="1" x14ac:dyDescent="0.2">
      <c r="A46" s="328" t="s">
        <v>134</v>
      </c>
      <c r="B46" s="328"/>
      <c r="C46" s="328"/>
      <c r="D46" s="328"/>
      <c r="E46" s="328"/>
      <c r="F46" s="328"/>
      <c r="G46" s="23"/>
      <c r="H46" s="82"/>
      <c r="I46" s="96"/>
    </row>
    <row r="47" spans="1:9" s="97" customFormat="1" ht="31.5" customHeight="1" x14ac:dyDescent="0.2">
      <c r="A47" s="292" t="s">
        <v>135</v>
      </c>
      <c r="B47" s="292"/>
      <c r="C47" s="292"/>
      <c r="D47" s="292"/>
      <c r="E47" s="292"/>
      <c r="F47" s="292"/>
      <c r="G47" s="23"/>
      <c r="H47" s="24"/>
      <c r="I47" s="96"/>
    </row>
    <row r="48" spans="1:9" x14ac:dyDescent="0.2">
      <c r="A48" s="2"/>
      <c r="B48" s="2"/>
      <c r="C48" s="2"/>
      <c r="D48" s="2"/>
      <c r="E48" s="2"/>
      <c r="F48" s="2"/>
      <c r="G48" s="2"/>
    </row>
    <row r="49" spans="1:12" x14ac:dyDescent="0.2">
      <c r="A49" s="5" t="s">
        <v>39</v>
      </c>
      <c r="B49" s="5"/>
      <c r="C49" s="5"/>
      <c r="D49" s="5"/>
      <c r="E49" s="5"/>
      <c r="F49" s="5"/>
      <c r="G49" s="5"/>
      <c r="H49" s="5"/>
      <c r="I49" s="93"/>
    </row>
    <row r="50" spans="1:12" ht="38.25" x14ac:dyDescent="0.2">
      <c r="A50" s="85" t="s">
        <v>40</v>
      </c>
      <c r="B50" s="280" t="s">
        <v>41</v>
      </c>
      <c r="C50" s="280"/>
      <c r="D50" s="85" t="s">
        <v>42</v>
      </c>
      <c r="E50" s="85" t="s">
        <v>110</v>
      </c>
      <c r="F50" s="85" t="s">
        <v>111</v>
      </c>
      <c r="G50" s="86"/>
    </row>
    <row r="51" spans="1:12" ht="33.75" customHeight="1" x14ac:dyDescent="0.2">
      <c r="A51" s="91" t="s">
        <v>3</v>
      </c>
      <c r="B51" s="268" t="s">
        <v>43</v>
      </c>
      <c r="C51" s="268"/>
      <c r="D51" s="22">
        <v>0.2</v>
      </c>
      <c r="E51" s="26">
        <f>(E37*D51)+(E45*D51)</f>
        <v>0</v>
      </c>
      <c r="F51" s="26">
        <f>(E37*D51)+(E45*D51)</f>
        <v>0</v>
      </c>
      <c r="G51" s="323"/>
      <c r="H51" s="324"/>
      <c r="I51" s="324"/>
      <c r="J51" s="324"/>
      <c r="K51" s="324"/>
    </row>
    <row r="52" spans="1:12" ht="33" customHeight="1" x14ac:dyDescent="0.2">
      <c r="A52" s="91" t="s">
        <v>5</v>
      </c>
      <c r="B52" s="268" t="s">
        <v>44</v>
      </c>
      <c r="C52" s="268"/>
      <c r="D52" s="22">
        <v>2.5000000000000001E-2</v>
      </c>
      <c r="E52" s="26">
        <f>(E37+E45)*D52</f>
        <v>0</v>
      </c>
      <c r="F52" s="26" t="s">
        <v>103</v>
      </c>
      <c r="G52" s="323"/>
      <c r="H52" s="324"/>
      <c r="I52" s="324"/>
      <c r="J52" s="324"/>
      <c r="K52" s="324"/>
    </row>
    <row r="53" spans="1:12" ht="35.25" customHeight="1" x14ac:dyDescent="0.2">
      <c r="A53" s="91" t="s">
        <v>7</v>
      </c>
      <c r="B53" s="268" t="s">
        <v>45</v>
      </c>
      <c r="C53" s="268"/>
      <c r="D53" s="71">
        <v>0.02</v>
      </c>
      <c r="E53" s="26">
        <f>(E45+E37)*D53</f>
        <v>0</v>
      </c>
      <c r="F53" s="26">
        <f>(E45+E37)*D53</f>
        <v>0</v>
      </c>
      <c r="G53" s="323"/>
      <c r="H53" s="324"/>
      <c r="I53" s="324"/>
      <c r="J53" s="324"/>
      <c r="K53" s="324"/>
    </row>
    <row r="54" spans="1:12" ht="38.25" customHeight="1" x14ac:dyDescent="0.2">
      <c r="A54" s="91" t="s">
        <v>8</v>
      </c>
      <c r="B54" s="268" t="s">
        <v>46</v>
      </c>
      <c r="C54" s="268"/>
      <c r="D54" s="74">
        <v>1.4999999999999999E-2</v>
      </c>
      <c r="E54" s="26">
        <f>(E45+E37)*D54</f>
        <v>0</v>
      </c>
      <c r="F54" s="26" t="s">
        <v>103</v>
      </c>
      <c r="G54" s="323"/>
      <c r="H54" s="324"/>
      <c r="I54" s="324"/>
      <c r="J54" s="324"/>
      <c r="K54" s="324"/>
    </row>
    <row r="55" spans="1:12" ht="27" customHeight="1" x14ac:dyDescent="0.2">
      <c r="A55" s="91" t="s">
        <v>28</v>
      </c>
      <c r="B55" s="268" t="s">
        <v>47</v>
      </c>
      <c r="C55" s="268"/>
      <c r="D55" s="22">
        <v>0.01</v>
      </c>
      <c r="E55" s="26">
        <f>(E37+E45)*D55</f>
        <v>0</v>
      </c>
      <c r="F55" s="26" t="s">
        <v>103</v>
      </c>
      <c r="G55" s="325"/>
      <c r="H55" s="326"/>
      <c r="I55" s="326"/>
      <c r="J55" s="326"/>
      <c r="K55" s="326"/>
    </row>
    <row r="56" spans="1:12" ht="24" customHeight="1" x14ac:dyDescent="0.2">
      <c r="A56" s="91" t="s">
        <v>29</v>
      </c>
      <c r="B56" s="268" t="s">
        <v>48</v>
      </c>
      <c r="C56" s="268"/>
      <c r="D56" s="22">
        <v>6.0000000000000001E-3</v>
      </c>
      <c r="E56" s="26">
        <f>(E37+E45)*D56</f>
        <v>0</v>
      </c>
      <c r="F56" s="26" t="s">
        <v>103</v>
      </c>
      <c r="G56" s="323"/>
      <c r="H56" s="324"/>
      <c r="I56" s="324"/>
      <c r="J56" s="324"/>
      <c r="K56" s="324"/>
    </row>
    <row r="57" spans="1:12" ht="27.75" customHeight="1" x14ac:dyDescent="0.2">
      <c r="A57" s="91" t="s">
        <v>30</v>
      </c>
      <c r="B57" s="268" t="s">
        <v>49</v>
      </c>
      <c r="C57" s="268"/>
      <c r="D57" s="22">
        <v>2E-3</v>
      </c>
      <c r="E57" s="26">
        <f>(E37+E45)*D57</f>
        <v>0</v>
      </c>
      <c r="F57" s="26" t="s">
        <v>103</v>
      </c>
      <c r="G57" s="323"/>
      <c r="H57" s="324"/>
      <c r="I57" s="324"/>
      <c r="J57" s="324"/>
      <c r="K57" s="324"/>
    </row>
    <row r="58" spans="1:12" ht="26.25" customHeight="1" x14ac:dyDescent="0.2">
      <c r="A58" s="91" t="s">
        <v>50</v>
      </c>
      <c r="B58" s="268" t="s">
        <v>51</v>
      </c>
      <c r="C58" s="268"/>
      <c r="D58" s="22">
        <v>0.08</v>
      </c>
      <c r="E58" s="26">
        <f>(E37+E45)*D58</f>
        <v>0</v>
      </c>
      <c r="F58" s="26">
        <f>(E37+E45)*D58</f>
        <v>0</v>
      </c>
      <c r="G58" s="321"/>
      <c r="H58" s="322"/>
      <c r="I58" s="322"/>
      <c r="J58" s="322"/>
      <c r="K58" s="322"/>
    </row>
    <row r="59" spans="1:12" x14ac:dyDescent="0.2">
      <c r="A59" s="272" t="s">
        <v>52</v>
      </c>
      <c r="B59" s="272"/>
      <c r="C59" s="272"/>
      <c r="D59" s="272"/>
      <c r="E59" s="30">
        <f>SUM(E51:E58)</f>
        <v>0</v>
      </c>
      <c r="F59" s="30">
        <f>SUM(F51:F58)</f>
        <v>0</v>
      </c>
      <c r="G59" s="54"/>
      <c r="H59" s="98"/>
      <c r="I59" s="99"/>
      <c r="J59" s="77"/>
      <c r="K59" s="100"/>
      <c r="L59" s="77"/>
    </row>
    <row r="60" spans="1:12" x14ac:dyDescent="0.2">
      <c r="A60" s="272" t="s">
        <v>113</v>
      </c>
      <c r="B60" s="272"/>
      <c r="C60" s="272"/>
      <c r="D60" s="272"/>
      <c r="E60" s="34" t="e">
        <f>E59/(E37+E45)</f>
        <v>#DIV/0!</v>
      </c>
      <c r="F60" s="34" t="e">
        <f>F59/(E37+E45)</f>
        <v>#DIV/0!</v>
      </c>
      <c r="G60" s="55"/>
      <c r="H60" s="77"/>
      <c r="I60" s="77"/>
      <c r="J60" s="77"/>
      <c r="K60" s="77"/>
      <c r="L60" s="77"/>
    </row>
    <row r="61" spans="1:12" x14ac:dyDescent="0.2">
      <c r="A61" s="16" t="s">
        <v>136</v>
      </c>
      <c r="B61" s="5"/>
      <c r="C61" s="5"/>
      <c r="D61" s="5"/>
      <c r="E61" s="5"/>
      <c r="F61" s="5"/>
      <c r="G61" s="5"/>
      <c r="H61" s="41"/>
      <c r="I61" s="101"/>
      <c r="J61" s="77"/>
      <c r="K61" s="77"/>
      <c r="L61" s="77"/>
    </row>
    <row r="62" spans="1:12" x14ac:dyDescent="0.2">
      <c r="A62" s="16" t="s">
        <v>137</v>
      </c>
      <c r="B62" s="5"/>
      <c r="C62" s="5"/>
      <c r="D62" s="5"/>
      <c r="E62" s="5"/>
      <c r="F62" s="5"/>
      <c r="G62" s="5"/>
      <c r="H62" s="5"/>
      <c r="I62" s="93"/>
    </row>
    <row r="63" spans="1:12" x14ac:dyDescent="0.2">
      <c r="A63" s="16" t="s">
        <v>138</v>
      </c>
      <c r="B63" s="5"/>
      <c r="C63" s="5"/>
      <c r="D63" s="5"/>
      <c r="E63" s="5"/>
      <c r="F63" s="5"/>
      <c r="G63" s="5"/>
      <c r="H63" s="5"/>
      <c r="I63" s="93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93"/>
    </row>
    <row r="65" spans="1:14" x14ac:dyDescent="0.2">
      <c r="A65" s="5" t="s">
        <v>53</v>
      </c>
      <c r="B65" s="5"/>
      <c r="C65" s="5"/>
      <c r="D65" s="5"/>
      <c r="E65" s="5"/>
      <c r="F65" s="5"/>
      <c r="G65" s="5"/>
      <c r="H65" s="5"/>
      <c r="I65" s="93"/>
    </row>
    <row r="66" spans="1:14" x14ac:dyDescent="0.2">
      <c r="A66" s="85" t="s">
        <v>54</v>
      </c>
      <c r="B66" s="280" t="s">
        <v>55</v>
      </c>
      <c r="C66" s="280"/>
      <c r="D66" s="280"/>
      <c r="E66" s="85" t="s">
        <v>24</v>
      </c>
      <c r="F66" s="31"/>
      <c r="G66" s="11"/>
    </row>
    <row r="67" spans="1:14" x14ac:dyDescent="0.2">
      <c r="A67" s="91" t="s">
        <v>3</v>
      </c>
      <c r="B67" s="314" t="s">
        <v>169</v>
      </c>
      <c r="C67" s="315"/>
      <c r="D67" s="316"/>
      <c r="E67" s="70">
        <f>'2.3-Transporte'!B9</f>
        <v>0</v>
      </c>
      <c r="F67" s="65"/>
      <c r="G67" s="9"/>
    </row>
    <row r="68" spans="1:14" ht="26.25" customHeight="1" x14ac:dyDescent="0.2">
      <c r="A68" s="35" t="s">
        <v>5</v>
      </c>
      <c r="B68" s="314" t="s">
        <v>56</v>
      </c>
      <c r="C68" s="315"/>
      <c r="D68" s="316"/>
      <c r="E68" s="70">
        <f>'2.3-Aux. Refeição-Alimentação'!B6</f>
        <v>0</v>
      </c>
      <c r="F68" s="321"/>
      <c r="G68" s="322"/>
      <c r="H68" s="322"/>
      <c r="I68" s="322"/>
      <c r="J68" s="322"/>
      <c r="K68" s="322"/>
    </row>
    <row r="69" spans="1:14" s="201" customFormat="1" ht="26.25" customHeight="1" x14ac:dyDescent="0.2">
      <c r="A69" s="249" t="s">
        <v>7</v>
      </c>
      <c r="B69" s="283" t="s">
        <v>57</v>
      </c>
      <c r="C69" s="298"/>
      <c r="D69" s="284"/>
      <c r="E69" s="70">
        <f>E32*5%</f>
        <v>0</v>
      </c>
      <c r="F69" s="263"/>
      <c r="G69" s="255"/>
      <c r="H69" s="255"/>
      <c r="I69" s="255"/>
      <c r="J69" s="255"/>
      <c r="K69" s="255"/>
    </row>
    <row r="70" spans="1:14" s="201" customFormat="1" ht="26.25" customHeight="1" x14ac:dyDescent="0.2">
      <c r="A70" s="249" t="s">
        <v>8</v>
      </c>
      <c r="B70" s="283" t="s">
        <v>230</v>
      </c>
      <c r="C70" s="298"/>
      <c r="D70" s="284"/>
      <c r="E70" s="70">
        <f>14.77-7.38</f>
        <v>7.39</v>
      </c>
      <c r="F70" s="263"/>
      <c r="G70" s="255"/>
      <c r="H70" s="255"/>
      <c r="I70" s="255"/>
      <c r="J70" s="255"/>
      <c r="K70" s="255"/>
    </row>
    <row r="71" spans="1:14" s="201" customFormat="1" ht="26.25" customHeight="1" x14ac:dyDescent="0.2">
      <c r="A71" s="249" t="s">
        <v>28</v>
      </c>
      <c r="B71" s="283" t="s">
        <v>228</v>
      </c>
      <c r="C71" s="298"/>
      <c r="D71" s="284"/>
      <c r="E71" s="70">
        <f>33.12-16.56</f>
        <v>16.559999999999999</v>
      </c>
      <c r="F71" s="263"/>
      <c r="G71" s="255"/>
      <c r="H71" s="255"/>
      <c r="I71" s="255"/>
      <c r="J71" s="255"/>
      <c r="K71" s="255"/>
    </row>
    <row r="72" spans="1:14" s="201" customFormat="1" ht="26.25" customHeight="1" x14ac:dyDescent="0.2">
      <c r="A72" s="197" t="s">
        <v>29</v>
      </c>
      <c r="B72" s="314" t="s">
        <v>170</v>
      </c>
      <c r="C72" s="315"/>
      <c r="D72" s="316"/>
      <c r="E72" s="70">
        <v>69.98</v>
      </c>
      <c r="F72" s="263"/>
      <c r="G72" s="255"/>
      <c r="H72" s="255"/>
      <c r="I72" s="255"/>
      <c r="J72" s="255"/>
      <c r="K72" s="255"/>
    </row>
    <row r="73" spans="1:14" s="201" customFormat="1" ht="26.25" customHeight="1" x14ac:dyDescent="0.2">
      <c r="A73" s="197" t="s">
        <v>30</v>
      </c>
      <c r="B73" s="314" t="s">
        <v>171</v>
      </c>
      <c r="C73" s="315"/>
      <c r="D73" s="316"/>
      <c r="E73" s="70">
        <v>166</v>
      </c>
      <c r="F73" s="263"/>
      <c r="G73" s="255"/>
      <c r="H73" s="255"/>
      <c r="I73" s="255"/>
      <c r="J73" s="255"/>
      <c r="K73" s="255"/>
    </row>
    <row r="74" spans="1:14" ht="15.75" customHeight="1" x14ac:dyDescent="0.2">
      <c r="A74" s="197" t="s">
        <v>50</v>
      </c>
      <c r="B74" s="314" t="s">
        <v>172</v>
      </c>
      <c r="C74" s="315"/>
      <c r="D74" s="316"/>
      <c r="E74" s="70">
        <f>'2.3-Transporte'!B10</f>
        <v>0</v>
      </c>
      <c r="F74" s="65"/>
      <c r="G74" s="9"/>
    </row>
    <row r="75" spans="1:14" s="201" customFormat="1" ht="15.75" customHeight="1" x14ac:dyDescent="0.2">
      <c r="A75" s="197" t="s">
        <v>229</v>
      </c>
      <c r="B75" s="314" t="s">
        <v>227</v>
      </c>
      <c r="C75" s="315"/>
      <c r="D75" s="316"/>
      <c r="E75" s="70">
        <v>274.3</v>
      </c>
      <c r="F75" s="208"/>
      <c r="G75" s="180"/>
    </row>
    <row r="76" spans="1:14" ht="29.25" customHeight="1" x14ac:dyDescent="0.2">
      <c r="A76" s="197" t="s">
        <v>231</v>
      </c>
      <c r="B76" s="314" t="s">
        <v>232</v>
      </c>
      <c r="C76" s="315"/>
      <c r="D76" s="316"/>
      <c r="E76" s="70">
        <f>E33*10%</f>
        <v>0</v>
      </c>
      <c r="F76" s="317"/>
      <c r="G76" s="318"/>
      <c r="H76" s="318"/>
      <c r="I76" s="318"/>
      <c r="J76" s="318"/>
      <c r="K76" s="318"/>
      <c r="L76" s="318"/>
      <c r="M76" s="318"/>
      <c r="N76" s="318"/>
    </row>
    <row r="77" spans="1:14" ht="12.75" customHeight="1" x14ac:dyDescent="0.2">
      <c r="A77" s="260" t="s">
        <v>239</v>
      </c>
      <c r="B77" s="314" t="s">
        <v>241</v>
      </c>
      <c r="C77" s="315"/>
      <c r="D77" s="316"/>
      <c r="E77" s="70">
        <f>'2.3-Seguro de vida'!C3</f>
        <v>0</v>
      </c>
      <c r="F77" s="73"/>
      <c r="G77" s="9"/>
    </row>
    <row r="78" spans="1:14" ht="24.75" customHeight="1" thickBot="1" x14ac:dyDescent="0.25">
      <c r="A78" s="260" t="s">
        <v>240</v>
      </c>
      <c r="B78" s="314" t="s">
        <v>242</v>
      </c>
      <c r="C78" s="315"/>
      <c r="D78" s="316"/>
      <c r="E78" s="70"/>
      <c r="F78" s="65"/>
      <c r="G78" s="9"/>
    </row>
    <row r="79" spans="1:14" ht="17.25" customHeight="1" thickBot="1" x14ac:dyDescent="0.25">
      <c r="A79" s="343" t="s">
        <v>32</v>
      </c>
      <c r="B79" s="344"/>
      <c r="C79" s="344"/>
      <c r="D79" s="345"/>
      <c r="E79" s="168">
        <f>SUM(E67:E78)</f>
        <v>534.23</v>
      </c>
      <c r="F79" s="10"/>
      <c r="G79" s="10"/>
    </row>
    <row r="80" spans="1:14" x14ac:dyDescent="0.2">
      <c r="A80" s="16" t="s">
        <v>139</v>
      </c>
      <c r="B80" s="16"/>
      <c r="C80" s="16"/>
      <c r="D80" s="16"/>
      <c r="E80" s="16"/>
      <c r="F80" s="16"/>
      <c r="G80" s="16"/>
      <c r="H80" s="5"/>
      <c r="I80" s="93"/>
    </row>
    <row r="81" spans="1:28" ht="26.25" customHeight="1" x14ac:dyDescent="0.2">
      <c r="A81" s="292" t="s">
        <v>140</v>
      </c>
      <c r="B81" s="292"/>
      <c r="C81" s="292"/>
      <c r="D81" s="292"/>
      <c r="E81" s="292"/>
      <c r="F81" s="292"/>
      <c r="G81" s="292"/>
      <c r="H81" s="5"/>
      <c r="I81" s="93"/>
    </row>
    <row r="82" spans="1:28" x14ac:dyDescent="0.2">
      <c r="A82" s="5"/>
      <c r="B82" s="5"/>
      <c r="C82" s="5"/>
      <c r="D82" s="5"/>
      <c r="E82" s="5"/>
      <c r="F82" s="5"/>
      <c r="G82" s="5"/>
      <c r="H82" s="5"/>
      <c r="I82" s="93"/>
    </row>
    <row r="83" spans="1:28" x14ac:dyDescent="0.2">
      <c r="A83" s="5" t="s">
        <v>58</v>
      </c>
      <c r="B83" s="5"/>
      <c r="C83" s="5"/>
      <c r="D83" s="5"/>
      <c r="E83" s="5"/>
      <c r="F83" s="5"/>
      <c r="G83" s="56"/>
      <c r="H83" s="5"/>
      <c r="I83" s="93"/>
    </row>
    <row r="84" spans="1:28" ht="38.25" x14ac:dyDescent="0.2">
      <c r="A84" s="85">
        <v>2</v>
      </c>
      <c r="B84" s="280" t="s">
        <v>59</v>
      </c>
      <c r="C84" s="280"/>
      <c r="D84" s="280"/>
      <c r="E84" s="85" t="s">
        <v>110</v>
      </c>
      <c r="F84" s="85" t="s">
        <v>111</v>
      </c>
      <c r="G84" s="86"/>
    </row>
    <row r="85" spans="1:28" x14ac:dyDescent="0.2">
      <c r="A85" s="91" t="s">
        <v>35</v>
      </c>
      <c r="B85" s="268" t="s">
        <v>36</v>
      </c>
      <c r="C85" s="268"/>
      <c r="D85" s="268"/>
      <c r="E85" s="29">
        <f>E45</f>
        <v>0</v>
      </c>
      <c r="F85" s="29">
        <f>E45</f>
        <v>0</v>
      </c>
      <c r="G85" s="57"/>
    </row>
    <row r="86" spans="1:28" x14ac:dyDescent="0.2">
      <c r="A86" s="91" t="s">
        <v>40</v>
      </c>
      <c r="B86" s="268" t="s">
        <v>41</v>
      </c>
      <c r="C86" s="268"/>
      <c r="D86" s="268"/>
      <c r="E86" s="29">
        <f>E59</f>
        <v>0</v>
      </c>
      <c r="F86" s="29">
        <f>F59</f>
        <v>0</v>
      </c>
      <c r="G86" s="57"/>
    </row>
    <row r="87" spans="1:28" x14ac:dyDescent="0.2">
      <c r="A87" s="91" t="s">
        <v>54</v>
      </c>
      <c r="B87" s="268" t="s">
        <v>55</v>
      </c>
      <c r="C87" s="268"/>
      <c r="D87" s="268"/>
      <c r="E87" s="29">
        <f>E79</f>
        <v>534.23</v>
      </c>
      <c r="F87" s="29">
        <f>E79</f>
        <v>534.23</v>
      </c>
      <c r="G87" s="57"/>
    </row>
    <row r="88" spans="1:28" x14ac:dyDescent="0.2">
      <c r="A88" s="269" t="s">
        <v>32</v>
      </c>
      <c r="B88" s="270"/>
      <c r="C88" s="270"/>
      <c r="D88" s="289"/>
      <c r="E88" s="30">
        <f>SUM(E85:E87)</f>
        <v>534.23</v>
      </c>
      <c r="F88" s="30">
        <f t="shared" ref="F88" si="1">SUM(F85:F87)</f>
        <v>534.23</v>
      </c>
      <c r="G88" s="80"/>
    </row>
    <row r="89" spans="1:28" x14ac:dyDescent="0.2">
      <c r="A89" s="3"/>
      <c r="B89" s="3"/>
      <c r="C89" s="3"/>
      <c r="D89" s="3"/>
      <c r="E89" s="3"/>
      <c r="F89" s="3"/>
      <c r="G89" s="3"/>
    </row>
    <row r="90" spans="1:28" x14ac:dyDescent="0.2">
      <c r="A90" s="76" t="s">
        <v>60</v>
      </c>
      <c r="B90" s="75"/>
      <c r="C90" s="75"/>
      <c r="D90" s="75"/>
      <c r="E90" s="75"/>
      <c r="F90" s="75"/>
      <c r="G90" s="5"/>
      <c r="H90" s="5"/>
      <c r="I90" s="93"/>
    </row>
    <row r="91" spans="1:28" ht="38.25" x14ac:dyDescent="0.2">
      <c r="A91" s="85">
        <v>3</v>
      </c>
      <c r="B91" s="280" t="s">
        <v>61</v>
      </c>
      <c r="C91" s="280"/>
      <c r="D91" s="280"/>
      <c r="E91" s="85" t="s">
        <v>110</v>
      </c>
      <c r="F91" s="85" t="s">
        <v>111</v>
      </c>
      <c r="G91" s="86"/>
      <c r="H91" s="11"/>
    </row>
    <row r="92" spans="1:28" s="97" customFormat="1" ht="50.25" customHeight="1" x14ac:dyDescent="0.2">
      <c r="A92" s="35" t="s">
        <v>3</v>
      </c>
      <c r="B92" s="307" t="s">
        <v>62</v>
      </c>
      <c r="C92" s="307"/>
      <c r="D92" s="307"/>
      <c r="E92" s="70">
        <f>(E37/12)*5%</f>
        <v>0</v>
      </c>
      <c r="F92" s="70">
        <f>(E37/12)*5%</f>
        <v>0</v>
      </c>
      <c r="G92" s="299"/>
      <c r="H92" s="300"/>
      <c r="I92" s="300"/>
      <c r="J92" s="300"/>
      <c r="K92" s="300"/>
      <c r="L92" s="102"/>
      <c r="M92" s="102"/>
      <c r="N92" s="102"/>
    </row>
    <row r="93" spans="1:28" s="97" customFormat="1" ht="36.75" customHeight="1" x14ac:dyDescent="0.2">
      <c r="A93" s="35" t="s">
        <v>5</v>
      </c>
      <c r="B93" s="307" t="s">
        <v>63</v>
      </c>
      <c r="C93" s="307"/>
      <c r="D93" s="307"/>
      <c r="E93" s="70">
        <f>E92*8%</f>
        <v>0</v>
      </c>
      <c r="F93" s="70">
        <f>F92*8%</f>
        <v>0</v>
      </c>
      <c r="G93" s="299"/>
      <c r="H93" s="300"/>
      <c r="I93" s="300"/>
      <c r="J93" s="300"/>
      <c r="K93" s="300"/>
    </row>
    <row r="94" spans="1:28" s="97" customFormat="1" ht="81" customHeight="1" x14ac:dyDescent="0.2">
      <c r="A94" s="156" t="s">
        <v>7</v>
      </c>
      <c r="B94" s="307" t="s">
        <v>173</v>
      </c>
      <c r="C94" s="307"/>
      <c r="D94" s="307"/>
      <c r="E94" s="70">
        <f>(((E37+E43+E44)*40%)*8%)*0%</f>
        <v>0</v>
      </c>
      <c r="F94" s="70">
        <f>(((E37+E43+E44)*40%)*8%)*0%</f>
        <v>0</v>
      </c>
      <c r="G94" s="299"/>
      <c r="H94" s="300"/>
      <c r="I94" s="300"/>
      <c r="J94" s="300"/>
      <c r="K94" s="300"/>
      <c r="L94" s="149"/>
      <c r="M94" s="149"/>
      <c r="N94" s="149"/>
      <c r="O94" s="149"/>
      <c r="P94" s="149"/>
      <c r="Q94" s="149"/>
      <c r="R94" s="149"/>
      <c r="S94" s="149"/>
      <c r="T94" s="149"/>
      <c r="U94" s="149"/>
      <c r="V94" s="149"/>
      <c r="W94" s="149"/>
      <c r="X94" s="149"/>
      <c r="Y94" s="149"/>
      <c r="Z94" s="149"/>
      <c r="AA94" s="149"/>
      <c r="AB94" s="149"/>
    </row>
    <row r="95" spans="1:28" s="97" customFormat="1" ht="36.75" customHeight="1" x14ac:dyDescent="0.2">
      <c r="A95" s="91" t="s">
        <v>8</v>
      </c>
      <c r="B95" s="268" t="s">
        <v>64</v>
      </c>
      <c r="C95" s="268"/>
      <c r="D95" s="268"/>
      <c r="E95" s="26">
        <f>(((E37/30)/12)*7)*100%</f>
        <v>0</v>
      </c>
      <c r="F95" s="26">
        <f>(((E37/30)/12)*7)*100%</f>
        <v>0</v>
      </c>
      <c r="G95" s="299"/>
      <c r="H95" s="300"/>
      <c r="I95" s="300"/>
      <c r="J95" s="300"/>
      <c r="K95" s="300"/>
    </row>
    <row r="96" spans="1:28" s="97" customFormat="1" ht="29.25" customHeight="1" x14ac:dyDescent="0.2">
      <c r="A96" s="88" t="s">
        <v>28</v>
      </c>
      <c r="B96" s="313" t="s">
        <v>65</v>
      </c>
      <c r="C96" s="313"/>
      <c r="D96" s="313"/>
      <c r="E96" s="26" t="e">
        <f>E95*E60</f>
        <v>#DIV/0!</v>
      </c>
      <c r="F96" s="26" t="e">
        <f>F95*F60</f>
        <v>#DIV/0!</v>
      </c>
      <c r="G96" s="299"/>
      <c r="H96" s="300"/>
      <c r="I96" s="300"/>
      <c r="J96" s="300"/>
      <c r="K96" s="300"/>
    </row>
    <row r="97" spans="1:32" s="97" customFormat="1" ht="29.25" customHeight="1" x14ac:dyDescent="0.2">
      <c r="A97" s="33" t="s">
        <v>29</v>
      </c>
      <c r="B97" s="307" t="s">
        <v>179</v>
      </c>
      <c r="C97" s="307"/>
      <c r="D97" s="307"/>
      <c r="E97" s="32">
        <f>SUM(E98:E98)</f>
        <v>0</v>
      </c>
      <c r="F97" s="26">
        <f>SUM(F98:F98)</f>
        <v>0</v>
      </c>
      <c r="G97" s="299"/>
      <c r="H97" s="300"/>
      <c r="I97" s="300"/>
      <c r="J97" s="300"/>
      <c r="K97" s="300"/>
    </row>
    <row r="98" spans="1:32" s="97" customFormat="1" ht="25.5" customHeight="1" x14ac:dyDescent="0.2">
      <c r="A98" s="165"/>
      <c r="B98" s="310" t="s">
        <v>114</v>
      </c>
      <c r="C98" s="310"/>
      <c r="D98" s="310"/>
      <c r="E98" s="103">
        <f>(E37)*4%</f>
        <v>0</v>
      </c>
      <c r="F98" s="104">
        <f>(((E37+E43+E44)*40%)*8%)*100%</f>
        <v>0</v>
      </c>
      <c r="G98" s="299"/>
      <c r="H98" s="300"/>
      <c r="I98" s="300"/>
      <c r="J98" s="300"/>
      <c r="K98" s="300"/>
    </row>
    <row r="99" spans="1:32" s="166" customFormat="1" x14ac:dyDescent="0.2">
      <c r="A99" s="162"/>
      <c r="B99" s="161"/>
      <c r="C99" s="161"/>
      <c r="D99" s="163"/>
      <c r="E99" s="103"/>
      <c r="F99" s="104"/>
      <c r="G99" s="164"/>
      <c r="H99" s="164"/>
      <c r="I99" s="164"/>
      <c r="J99" s="164"/>
      <c r="K99" s="164"/>
    </row>
    <row r="100" spans="1:32" x14ac:dyDescent="0.2">
      <c r="A100" s="296" t="s">
        <v>32</v>
      </c>
      <c r="B100" s="311"/>
      <c r="C100" s="311"/>
      <c r="D100" s="297"/>
      <c r="E100" s="27" t="e">
        <f>SUM(E92,E93,E94,E95,E96,E97)</f>
        <v>#DIV/0!</v>
      </c>
      <c r="F100" s="27" t="e">
        <f>SUM(F92,F93,F94,F95,F96,F97)</f>
        <v>#DIV/0!</v>
      </c>
      <c r="G100" s="54"/>
      <c r="H100" s="10"/>
    </row>
    <row r="101" spans="1:32" x14ac:dyDescent="0.2">
      <c r="A101" s="2"/>
      <c r="B101" s="2"/>
      <c r="C101" s="2"/>
      <c r="D101" s="2"/>
      <c r="E101" s="2"/>
      <c r="F101" s="2"/>
      <c r="G101" s="2"/>
    </row>
    <row r="102" spans="1:32" x14ac:dyDescent="0.2">
      <c r="A102" s="6" t="s">
        <v>66</v>
      </c>
      <c r="B102" s="6"/>
      <c r="C102" s="6"/>
      <c r="D102" s="6"/>
      <c r="E102" s="84"/>
      <c r="F102" s="6"/>
      <c r="G102" s="6"/>
      <c r="H102" s="5"/>
      <c r="I102" s="93"/>
    </row>
    <row r="103" spans="1:32" ht="8.25" customHeight="1" x14ac:dyDescent="0.2">
      <c r="A103" s="5"/>
      <c r="B103" s="5"/>
      <c r="C103" s="5"/>
      <c r="D103" s="5"/>
      <c r="E103" s="5"/>
      <c r="F103" s="5"/>
      <c r="G103" s="5"/>
      <c r="H103" s="5"/>
      <c r="I103" s="93"/>
    </row>
    <row r="104" spans="1:32" s="154" customFormat="1" ht="24.75" customHeight="1" x14ac:dyDescent="0.25">
      <c r="A104" s="312" t="s">
        <v>141</v>
      </c>
      <c r="B104" s="312"/>
      <c r="C104" s="312"/>
      <c r="D104" s="312"/>
      <c r="E104" s="312"/>
      <c r="F104" s="312"/>
      <c r="G104" s="312"/>
      <c r="H104" s="155"/>
      <c r="I104" s="153"/>
    </row>
    <row r="105" spans="1:32" s="97" customFormat="1" ht="12.75" customHeight="1" x14ac:dyDescent="0.2">
      <c r="A105" s="312" t="s">
        <v>174</v>
      </c>
      <c r="B105" s="312"/>
      <c r="C105" s="312"/>
      <c r="D105" s="312"/>
      <c r="E105" s="312"/>
      <c r="F105" s="312"/>
      <c r="G105" s="312"/>
      <c r="H105" s="24"/>
      <c r="I105" s="96"/>
    </row>
    <row r="106" spans="1:32" ht="23.25" customHeight="1" x14ac:dyDescent="0.2">
      <c r="A106" s="292"/>
      <c r="B106" s="292"/>
      <c r="C106" s="292"/>
      <c r="D106" s="292"/>
      <c r="E106" s="292"/>
      <c r="F106" s="292"/>
      <c r="G106" s="292"/>
      <c r="H106" s="5"/>
      <c r="I106" s="93"/>
    </row>
    <row r="107" spans="1:32" x14ac:dyDescent="0.2">
      <c r="A107" s="5" t="s">
        <v>67</v>
      </c>
      <c r="B107" s="5"/>
      <c r="C107" s="5"/>
      <c r="D107" s="5"/>
      <c r="E107" s="5"/>
      <c r="F107" s="5"/>
      <c r="G107" s="5"/>
      <c r="H107" s="83"/>
      <c r="I107" s="93"/>
    </row>
    <row r="108" spans="1:32" ht="38.25" x14ac:dyDescent="0.2">
      <c r="A108" s="90" t="s">
        <v>68</v>
      </c>
      <c r="B108" s="272" t="s">
        <v>69</v>
      </c>
      <c r="C108" s="272"/>
      <c r="D108" s="272"/>
      <c r="E108" s="85" t="s">
        <v>110</v>
      </c>
      <c r="F108" s="85" t="s">
        <v>111</v>
      </c>
      <c r="G108" s="86"/>
      <c r="H108" s="81"/>
    </row>
    <row r="109" spans="1:32" ht="222.75" customHeight="1" x14ac:dyDescent="0.2">
      <c r="A109" s="35" t="s">
        <v>3</v>
      </c>
      <c r="B109" s="307" t="s">
        <v>70</v>
      </c>
      <c r="C109" s="307"/>
      <c r="D109" s="307"/>
      <c r="E109" s="70">
        <v>0</v>
      </c>
      <c r="F109" s="70">
        <v>0</v>
      </c>
      <c r="G109" s="308"/>
      <c r="H109" s="309"/>
      <c r="I109" s="309"/>
      <c r="J109" s="309"/>
      <c r="K109" s="309"/>
      <c r="L109" s="150"/>
      <c r="M109" s="150"/>
      <c r="N109" s="150"/>
      <c r="O109" s="150"/>
      <c r="P109" s="150"/>
      <c r="Q109" s="150"/>
      <c r="R109" s="150"/>
      <c r="S109" s="150"/>
      <c r="T109" s="150"/>
      <c r="U109" s="150"/>
      <c r="V109" s="150"/>
      <c r="W109" s="150"/>
      <c r="X109" s="150"/>
      <c r="Y109" s="150"/>
      <c r="Z109" s="150"/>
      <c r="AA109" s="150"/>
    </row>
    <row r="110" spans="1:32" ht="45" customHeight="1" x14ac:dyDescent="0.2">
      <c r="A110" s="91" t="s">
        <v>5</v>
      </c>
      <c r="B110" s="268" t="s">
        <v>69</v>
      </c>
      <c r="C110" s="268"/>
      <c r="D110" s="268"/>
      <c r="E110" s="26">
        <f>((E37/30)/12)*1</f>
        <v>0</v>
      </c>
      <c r="F110" s="26">
        <f>((E37/30)/12)*1</f>
        <v>0</v>
      </c>
      <c r="G110" s="299"/>
      <c r="H110" s="300"/>
      <c r="I110" s="300"/>
      <c r="J110" s="300"/>
      <c r="K110" s="300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</row>
    <row r="111" spans="1:32" ht="57" customHeight="1" x14ac:dyDescent="0.2">
      <c r="A111" s="91" t="s">
        <v>7</v>
      </c>
      <c r="B111" s="268" t="s">
        <v>71</v>
      </c>
      <c r="C111" s="268"/>
      <c r="D111" s="268"/>
      <c r="E111" s="26">
        <f>(((E37/30)/12*5)*1.5%)</f>
        <v>0</v>
      </c>
      <c r="F111" s="26">
        <f>(((E37/30)/12*5)*1.5%)</f>
        <v>0</v>
      </c>
      <c r="G111" s="299"/>
      <c r="H111" s="300"/>
      <c r="I111" s="300"/>
      <c r="J111" s="300"/>
      <c r="K111" s="300"/>
      <c r="L111" s="149"/>
      <c r="M111" s="149"/>
      <c r="N111" s="149"/>
      <c r="O111" s="149"/>
      <c r="P111" s="149"/>
      <c r="Q111" s="149"/>
      <c r="R111" s="149"/>
      <c r="S111" s="149"/>
      <c r="T111" s="149"/>
      <c r="U111" s="14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149"/>
      <c r="AF111" s="97"/>
    </row>
    <row r="112" spans="1:32" ht="54.75" customHeight="1" x14ac:dyDescent="0.2">
      <c r="A112" s="167" t="s">
        <v>8</v>
      </c>
      <c r="B112" s="283" t="s">
        <v>72</v>
      </c>
      <c r="C112" s="298"/>
      <c r="D112" s="284"/>
      <c r="E112" s="26">
        <f>(((E37/30)/12)*15)*8%</f>
        <v>0</v>
      </c>
      <c r="F112" s="26">
        <f>(((E37/30)/12)*15)*8%</f>
        <v>0</v>
      </c>
      <c r="G112" s="299"/>
      <c r="H112" s="300"/>
      <c r="I112" s="300"/>
      <c r="J112" s="300"/>
      <c r="K112" s="300"/>
      <c r="L112" s="149"/>
      <c r="M112" s="149"/>
      <c r="N112" s="149"/>
      <c r="O112" s="149"/>
      <c r="P112" s="149"/>
      <c r="Q112" s="149"/>
      <c r="R112" s="149"/>
      <c r="S112" s="149"/>
      <c r="T112" s="149"/>
      <c r="U112" s="149"/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149"/>
      <c r="AF112" s="149"/>
    </row>
    <row r="113" spans="1:32" ht="15" customHeight="1" x14ac:dyDescent="0.2">
      <c r="A113" s="167" t="s">
        <v>28</v>
      </c>
      <c r="B113" s="283" t="s">
        <v>73</v>
      </c>
      <c r="C113" s="298"/>
      <c r="D113" s="284"/>
      <c r="E113" s="26" t="s">
        <v>103</v>
      </c>
      <c r="F113" s="26" t="s">
        <v>103</v>
      </c>
      <c r="G113" s="299"/>
      <c r="H113" s="300"/>
      <c r="I113" s="300"/>
      <c r="J113" s="300"/>
      <c r="K113" s="300"/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</row>
    <row r="114" spans="1:32" s="157" customFormat="1" ht="48.75" customHeight="1" x14ac:dyDescent="0.2">
      <c r="A114" s="167" t="s">
        <v>29</v>
      </c>
      <c r="B114" s="283" t="s">
        <v>31</v>
      </c>
      <c r="C114" s="298"/>
      <c r="D114" s="284"/>
      <c r="E114" s="26">
        <f>(((E37/30)/12)*5*40%)</f>
        <v>0</v>
      </c>
      <c r="F114" s="26">
        <f>(((E37/30)/12)*5*40%)</f>
        <v>0</v>
      </c>
      <c r="G114" s="305"/>
      <c r="H114" s="306"/>
      <c r="I114" s="306"/>
      <c r="J114" s="306"/>
      <c r="K114" s="306"/>
      <c r="L114" s="151"/>
      <c r="M114" s="151"/>
      <c r="N114" s="151"/>
      <c r="O114" s="151"/>
      <c r="P114" s="151"/>
      <c r="Q114" s="151"/>
      <c r="R114" s="151"/>
      <c r="S114" s="151"/>
      <c r="T114" s="151"/>
      <c r="U114" s="151"/>
      <c r="V114" s="151"/>
      <c r="W114" s="151"/>
      <c r="X114" s="151"/>
      <c r="Y114" s="159"/>
      <c r="Z114" s="159"/>
      <c r="AA114" s="159"/>
      <c r="AB114" s="159"/>
      <c r="AC114" s="159"/>
      <c r="AD114" s="159"/>
      <c r="AE114" s="159"/>
      <c r="AF114" s="159"/>
    </row>
    <row r="115" spans="1:32" x14ac:dyDescent="0.2">
      <c r="A115" s="269" t="s">
        <v>32</v>
      </c>
      <c r="B115" s="270"/>
      <c r="C115" s="270"/>
      <c r="D115" s="289"/>
      <c r="E115" s="27">
        <f>SUM(E109:E114)</f>
        <v>0</v>
      </c>
      <c r="F115" s="27">
        <f>SUM(F109:F114)</f>
        <v>0</v>
      </c>
      <c r="G115" s="54"/>
      <c r="H115" s="10"/>
      <c r="I115" s="157"/>
      <c r="J115" s="157"/>
      <c r="K115" s="157"/>
    </row>
    <row r="116" spans="1:32" ht="31.5" customHeight="1" x14ac:dyDescent="0.2">
      <c r="A116" s="292" t="s">
        <v>181</v>
      </c>
      <c r="B116" s="292"/>
      <c r="C116" s="292"/>
      <c r="D116" s="292"/>
      <c r="E116" s="292"/>
      <c r="F116" s="292"/>
      <c r="G116" s="292"/>
      <c r="H116" s="157"/>
      <c r="I116" s="157"/>
      <c r="J116" s="157"/>
      <c r="K116" s="157"/>
    </row>
    <row r="117" spans="1:32" x14ac:dyDescent="0.2">
      <c r="B117" s="5"/>
      <c r="C117" s="5"/>
      <c r="D117" s="5"/>
      <c r="E117" s="5"/>
      <c r="F117" s="5"/>
      <c r="G117" s="5"/>
      <c r="H117" s="31"/>
      <c r="I117" s="93"/>
    </row>
    <row r="118" spans="1:32" s="77" customFormat="1" x14ac:dyDescent="0.2">
      <c r="A118" s="41" t="s">
        <v>116</v>
      </c>
      <c r="B118" s="41"/>
      <c r="C118" s="41"/>
      <c r="D118" s="41"/>
      <c r="E118" s="41"/>
      <c r="F118" s="41"/>
      <c r="G118" s="41"/>
      <c r="H118" s="31"/>
      <c r="I118" s="101"/>
    </row>
    <row r="119" spans="1:32" ht="38.25" x14ac:dyDescent="0.2">
      <c r="A119" s="90" t="s">
        <v>119</v>
      </c>
      <c r="B119" s="272" t="s">
        <v>120</v>
      </c>
      <c r="C119" s="272"/>
      <c r="D119" s="272"/>
      <c r="E119" s="85" t="s">
        <v>110</v>
      </c>
      <c r="F119" s="85" t="s">
        <v>111</v>
      </c>
      <c r="G119" s="86"/>
      <c r="H119" s="31"/>
      <c r="I119" s="93"/>
    </row>
    <row r="120" spans="1:32" ht="49.5" customHeight="1" x14ac:dyDescent="0.2">
      <c r="A120" s="91" t="s">
        <v>3</v>
      </c>
      <c r="B120" s="268" t="s">
        <v>115</v>
      </c>
      <c r="C120" s="268"/>
      <c r="D120" s="268"/>
      <c r="E120" s="26">
        <f>(((E37+(E37*1/3))*(4/12))/12)*2%</f>
        <v>0</v>
      </c>
      <c r="F120" s="26">
        <f>(((E37+(E37*1/3))*(4/12))/12)*2%</f>
        <v>0</v>
      </c>
      <c r="G120" s="299"/>
      <c r="H120" s="300"/>
      <c r="I120" s="300"/>
      <c r="J120" s="300"/>
      <c r="K120" s="300"/>
    </row>
    <row r="121" spans="1:32" ht="26.25" customHeight="1" x14ac:dyDescent="0.2">
      <c r="A121" s="91" t="s">
        <v>5</v>
      </c>
      <c r="B121" s="268" t="s">
        <v>117</v>
      </c>
      <c r="C121" s="268"/>
      <c r="D121" s="268"/>
      <c r="E121" s="26" t="e">
        <f>E120*E60</f>
        <v>#DIV/0!</v>
      </c>
      <c r="F121" s="26" t="e">
        <f>F120*F60</f>
        <v>#DIV/0!</v>
      </c>
      <c r="G121" s="299"/>
      <c r="H121" s="300"/>
      <c r="I121" s="300"/>
      <c r="J121" s="300"/>
      <c r="K121" s="300"/>
    </row>
    <row r="122" spans="1:32" ht="44.25" customHeight="1" x14ac:dyDescent="0.2">
      <c r="A122" s="91" t="s">
        <v>7</v>
      </c>
      <c r="B122" s="268" t="s">
        <v>118</v>
      </c>
      <c r="C122" s="268"/>
      <c r="D122" s="268"/>
      <c r="E122" s="26" t="e">
        <f>(((E37+E43)*(4/12))*2%)*E60</f>
        <v>#DIV/0!</v>
      </c>
      <c r="F122" s="26" t="e">
        <f>(((E37+E43)*(4/12))*2%)*F60</f>
        <v>#DIV/0!</v>
      </c>
      <c r="G122" s="299"/>
      <c r="H122" s="300"/>
      <c r="I122" s="300"/>
      <c r="J122" s="300"/>
      <c r="K122" s="300"/>
    </row>
    <row r="123" spans="1:32" s="157" customFormat="1" ht="44.25" customHeight="1" x14ac:dyDescent="0.2">
      <c r="A123" s="158" t="s">
        <v>8</v>
      </c>
      <c r="B123" s="302" t="s">
        <v>72</v>
      </c>
      <c r="C123" s="303"/>
      <c r="D123" s="304"/>
      <c r="E123" s="26">
        <v>0</v>
      </c>
      <c r="F123" s="26">
        <v>0</v>
      </c>
      <c r="G123" s="160"/>
      <c r="H123" s="160"/>
      <c r="I123" s="160"/>
      <c r="J123" s="160"/>
      <c r="K123" s="160"/>
    </row>
    <row r="124" spans="1:32" x14ac:dyDescent="0.2">
      <c r="A124" s="91" t="s">
        <v>28</v>
      </c>
      <c r="B124" s="268" t="s">
        <v>31</v>
      </c>
      <c r="C124" s="268"/>
      <c r="D124" s="268"/>
      <c r="E124" s="26" t="s">
        <v>103</v>
      </c>
      <c r="F124" s="26" t="s">
        <v>103</v>
      </c>
      <c r="G124" s="54"/>
      <c r="H124" s="31"/>
      <c r="I124" s="93"/>
    </row>
    <row r="125" spans="1:32" ht="15" customHeight="1" x14ac:dyDescent="0.2">
      <c r="A125" s="272" t="s">
        <v>32</v>
      </c>
      <c r="B125" s="272"/>
      <c r="C125" s="272"/>
      <c r="D125" s="272"/>
      <c r="E125" s="27" t="e">
        <f>SUM(E120:E124)</f>
        <v>#DIV/0!</v>
      </c>
      <c r="F125" s="27" t="e">
        <f>SUM(F120:F124)</f>
        <v>#DIV/0!</v>
      </c>
      <c r="G125" s="54"/>
      <c r="H125" s="31"/>
      <c r="I125" s="93"/>
    </row>
    <row r="126" spans="1:32" ht="15" customHeight="1" x14ac:dyDescent="0.2">
      <c r="B126" s="5"/>
      <c r="C126" s="5"/>
      <c r="D126" s="5"/>
      <c r="E126" s="5"/>
      <c r="F126" s="5"/>
      <c r="G126" s="5"/>
      <c r="H126" s="31"/>
      <c r="I126" s="93"/>
    </row>
    <row r="127" spans="1:32" x14ac:dyDescent="0.2">
      <c r="A127" s="5" t="s">
        <v>74</v>
      </c>
      <c r="B127" s="5"/>
      <c r="C127" s="5"/>
      <c r="D127" s="5"/>
      <c r="E127" s="5"/>
      <c r="F127" s="5"/>
      <c r="G127" s="5"/>
      <c r="H127" s="5"/>
      <c r="I127" s="93"/>
    </row>
    <row r="128" spans="1:32" ht="38.25" x14ac:dyDescent="0.2">
      <c r="A128" s="90" t="s">
        <v>75</v>
      </c>
      <c r="B128" s="269" t="s">
        <v>76</v>
      </c>
      <c r="C128" s="270"/>
      <c r="D128" s="289"/>
      <c r="E128" s="85" t="s">
        <v>110</v>
      </c>
      <c r="F128" s="85" t="s">
        <v>111</v>
      </c>
      <c r="G128" s="86"/>
    </row>
    <row r="129" spans="1:11" ht="36" customHeight="1" x14ac:dyDescent="0.2">
      <c r="A129" s="91" t="s">
        <v>3</v>
      </c>
      <c r="B129" s="283" t="s">
        <v>77</v>
      </c>
      <c r="C129" s="298"/>
      <c r="D129" s="284"/>
      <c r="E129" s="38" t="s">
        <v>103</v>
      </c>
      <c r="F129" s="35" t="s">
        <v>103</v>
      </c>
      <c r="G129" s="299"/>
      <c r="H129" s="300"/>
      <c r="I129" s="300"/>
      <c r="J129" s="300"/>
      <c r="K129" s="300"/>
    </row>
    <row r="130" spans="1:11" x14ac:dyDescent="0.2">
      <c r="A130" s="269" t="s">
        <v>32</v>
      </c>
      <c r="B130" s="270"/>
      <c r="C130" s="270"/>
      <c r="D130" s="289"/>
      <c r="E130" s="21" t="str">
        <f>E129</f>
        <v>-</v>
      </c>
      <c r="F130" s="21" t="str">
        <f t="shared" ref="F130" si="2">F129</f>
        <v>-</v>
      </c>
      <c r="G130" s="58"/>
    </row>
    <row r="131" spans="1:11" ht="29.25" customHeight="1" x14ac:dyDescent="0.2">
      <c r="A131" s="292" t="s">
        <v>175</v>
      </c>
      <c r="B131" s="292"/>
      <c r="C131" s="292"/>
      <c r="D131" s="292"/>
      <c r="E131" s="292"/>
      <c r="F131" s="292"/>
      <c r="G131" s="292"/>
    </row>
    <row r="132" spans="1:11" x14ac:dyDescent="0.2">
      <c r="B132" s="5"/>
      <c r="C132" s="5"/>
      <c r="D132" s="5"/>
      <c r="E132" s="5"/>
      <c r="F132" s="5"/>
      <c r="G132" s="5"/>
      <c r="H132" s="5"/>
      <c r="I132" s="93"/>
    </row>
    <row r="133" spans="1:11" x14ac:dyDescent="0.2">
      <c r="A133" s="5" t="s">
        <v>78</v>
      </c>
      <c r="B133" s="5"/>
      <c r="C133" s="5"/>
      <c r="D133" s="5"/>
      <c r="E133" s="5"/>
      <c r="F133" s="5"/>
      <c r="G133" s="5"/>
      <c r="H133" s="5"/>
      <c r="I133" s="93"/>
    </row>
    <row r="134" spans="1:11" ht="38.25" x14ac:dyDescent="0.2">
      <c r="A134" s="85">
        <v>4</v>
      </c>
      <c r="B134" s="290" t="s">
        <v>79</v>
      </c>
      <c r="C134" s="301"/>
      <c r="D134" s="279"/>
      <c r="E134" s="85" t="s">
        <v>110</v>
      </c>
      <c r="F134" s="85" t="s">
        <v>111</v>
      </c>
      <c r="G134" s="86"/>
    </row>
    <row r="135" spans="1:11" x14ac:dyDescent="0.2">
      <c r="A135" s="91" t="s">
        <v>68</v>
      </c>
      <c r="B135" s="283" t="s">
        <v>69</v>
      </c>
      <c r="C135" s="298"/>
      <c r="D135" s="284"/>
      <c r="E135" s="26">
        <f>E115</f>
        <v>0</v>
      </c>
      <c r="F135" s="26">
        <f>F115</f>
        <v>0</v>
      </c>
      <c r="G135" s="54"/>
    </row>
    <row r="136" spans="1:11" ht="15" customHeight="1" x14ac:dyDescent="0.2">
      <c r="A136" s="91" t="s">
        <v>119</v>
      </c>
      <c r="B136" s="283" t="s">
        <v>121</v>
      </c>
      <c r="C136" s="298"/>
      <c r="D136" s="284"/>
      <c r="E136" s="36" t="e">
        <f>E125</f>
        <v>#DIV/0!</v>
      </c>
      <c r="F136" s="36" t="e">
        <f t="shared" ref="F136" si="3">F125</f>
        <v>#DIV/0!</v>
      </c>
      <c r="G136" s="59"/>
    </row>
    <row r="137" spans="1:11" x14ac:dyDescent="0.2">
      <c r="A137" s="91" t="s">
        <v>75</v>
      </c>
      <c r="B137" s="283" t="s">
        <v>76</v>
      </c>
      <c r="C137" s="298"/>
      <c r="D137" s="284"/>
      <c r="E137" s="36" t="str">
        <f>E130</f>
        <v>-</v>
      </c>
      <c r="F137" s="36" t="str">
        <f t="shared" ref="F137" si="4">F130</f>
        <v>-</v>
      </c>
      <c r="G137" s="59"/>
    </row>
    <row r="138" spans="1:11" x14ac:dyDescent="0.2">
      <c r="A138" s="269" t="s">
        <v>32</v>
      </c>
      <c r="B138" s="270"/>
      <c r="C138" s="270"/>
      <c r="D138" s="289"/>
      <c r="E138" s="37" t="e">
        <f>SUM(E135:E137)</f>
        <v>#DIV/0!</v>
      </c>
      <c r="F138" s="37" t="e">
        <f t="shared" ref="F138" si="5">SUM(F135:F137)</f>
        <v>#DIV/0!</v>
      </c>
      <c r="G138" s="60"/>
    </row>
    <row r="139" spans="1:11" x14ac:dyDescent="0.2">
      <c r="A139" s="3"/>
      <c r="B139" s="3"/>
      <c r="C139" s="3"/>
      <c r="D139" s="3"/>
      <c r="E139" s="3"/>
      <c r="F139" s="3"/>
      <c r="G139" s="3"/>
    </row>
    <row r="140" spans="1:11" x14ac:dyDescent="0.2">
      <c r="A140" s="6" t="s">
        <v>80</v>
      </c>
      <c r="B140" s="6"/>
      <c r="C140" s="6"/>
      <c r="D140" s="6"/>
      <c r="E140" s="6"/>
      <c r="F140" s="6"/>
      <c r="G140" s="6"/>
      <c r="H140" s="5"/>
      <c r="I140" s="93"/>
    </row>
    <row r="141" spans="1:11" x14ac:dyDescent="0.2">
      <c r="A141" s="3"/>
      <c r="B141" s="3"/>
      <c r="C141" s="3"/>
      <c r="D141" s="3"/>
      <c r="E141" s="3"/>
      <c r="F141" s="3"/>
      <c r="G141" s="3"/>
    </row>
    <row r="142" spans="1:11" x14ac:dyDescent="0.2">
      <c r="A142" s="90">
        <v>5</v>
      </c>
      <c r="B142" s="272" t="s">
        <v>81</v>
      </c>
      <c r="C142" s="272"/>
      <c r="D142" s="90" t="s">
        <v>24</v>
      </c>
      <c r="E142" s="11"/>
      <c r="F142" s="11"/>
      <c r="G142" s="11"/>
    </row>
    <row r="143" spans="1:11" ht="32.25" customHeight="1" x14ac:dyDescent="0.2">
      <c r="A143" s="91" t="s">
        <v>3</v>
      </c>
      <c r="B143" s="268" t="s">
        <v>151</v>
      </c>
      <c r="C143" s="268"/>
      <c r="D143" s="70">
        <f>'5A-Uniformes e EPIs'!K25</f>
        <v>0</v>
      </c>
      <c r="E143" s="299"/>
      <c r="F143" s="300"/>
      <c r="G143" s="300"/>
      <c r="H143" s="300"/>
      <c r="I143" s="300"/>
      <c r="J143" s="300"/>
      <c r="K143" s="300"/>
    </row>
    <row r="144" spans="1:11" x14ac:dyDescent="0.2">
      <c r="A144" s="91" t="s">
        <v>5</v>
      </c>
      <c r="B144" s="268" t="s">
        <v>221</v>
      </c>
      <c r="C144" s="268"/>
      <c r="D144" s="26">
        <f>'5B-ASO'!I14</f>
        <v>0</v>
      </c>
      <c r="E144" s="148"/>
      <c r="F144" s="9"/>
      <c r="G144" s="9"/>
    </row>
    <row r="145" spans="1:21" x14ac:dyDescent="0.2">
      <c r="A145" s="272" t="s">
        <v>32</v>
      </c>
      <c r="B145" s="272"/>
      <c r="C145" s="272"/>
      <c r="D145" s="27">
        <f>SUM(D143:D144)</f>
        <v>0</v>
      </c>
      <c r="E145" s="10"/>
      <c r="F145" s="10"/>
      <c r="G145" s="10"/>
    </row>
    <row r="146" spans="1:21" x14ac:dyDescent="0.2">
      <c r="A146" s="16" t="s">
        <v>142</v>
      </c>
      <c r="B146" s="16"/>
      <c r="C146" s="16"/>
      <c r="D146" s="16"/>
      <c r="E146" s="16"/>
      <c r="F146" s="16"/>
      <c r="G146" s="16"/>
      <c r="H146" s="5"/>
      <c r="I146" s="93"/>
    </row>
    <row r="147" spans="1:21" ht="14.25" customHeight="1" x14ac:dyDescent="0.2">
      <c r="A147" s="292"/>
      <c r="B147" s="292"/>
      <c r="C147" s="292"/>
      <c r="D147" s="292"/>
      <c r="E147" s="292"/>
      <c r="F147" s="292"/>
      <c r="G147" s="292"/>
      <c r="H147" s="5"/>
      <c r="I147" s="93"/>
    </row>
    <row r="148" spans="1:21" x14ac:dyDescent="0.2">
      <c r="A148" s="5"/>
      <c r="B148" s="5"/>
      <c r="C148" s="5"/>
      <c r="D148" s="5"/>
      <c r="E148" s="5"/>
      <c r="F148" s="5"/>
      <c r="G148" s="5"/>
      <c r="H148" s="5"/>
      <c r="I148" s="93"/>
    </row>
    <row r="149" spans="1:21" x14ac:dyDescent="0.2">
      <c r="A149" s="6" t="s">
        <v>82</v>
      </c>
      <c r="B149" s="6"/>
      <c r="C149" s="6"/>
      <c r="D149" s="6"/>
      <c r="E149" s="6"/>
      <c r="F149" s="6"/>
      <c r="G149" s="6"/>
      <c r="H149" s="5"/>
      <c r="I149" s="93"/>
    </row>
    <row r="150" spans="1:21" x14ac:dyDescent="0.2">
      <c r="A150" s="3"/>
      <c r="B150" s="3"/>
      <c r="C150" s="3"/>
      <c r="D150" s="3"/>
      <c r="E150" s="3"/>
      <c r="F150" s="3"/>
      <c r="G150" s="3"/>
    </row>
    <row r="151" spans="1:21" ht="27" customHeight="1" x14ac:dyDescent="0.2">
      <c r="A151" s="271">
        <v>6</v>
      </c>
      <c r="B151" s="294" t="s">
        <v>83</v>
      </c>
      <c r="C151" s="295"/>
      <c r="D151" s="280" t="s">
        <v>122</v>
      </c>
      <c r="E151" s="280"/>
      <c r="F151" s="280" t="s">
        <v>123</v>
      </c>
      <c r="G151" s="280"/>
      <c r="H151" s="280" t="s">
        <v>111</v>
      </c>
      <c r="I151" s="280"/>
      <c r="J151" s="291"/>
      <c r="K151" s="291"/>
    </row>
    <row r="152" spans="1:21" x14ac:dyDescent="0.2">
      <c r="A152" s="293"/>
      <c r="B152" s="296"/>
      <c r="C152" s="297"/>
      <c r="D152" s="85" t="s">
        <v>124</v>
      </c>
      <c r="E152" s="85" t="s">
        <v>125</v>
      </c>
      <c r="F152" s="85" t="s">
        <v>124</v>
      </c>
      <c r="G152" s="85" t="s">
        <v>125</v>
      </c>
      <c r="H152" s="85" t="s">
        <v>124</v>
      </c>
      <c r="I152" s="85" t="s">
        <v>125</v>
      </c>
      <c r="J152" s="86"/>
      <c r="K152" s="86"/>
    </row>
    <row r="153" spans="1:21" ht="65.25" customHeight="1" x14ac:dyDescent="0.2">
      <c r="A153" s="91" t="s">
        <v>3</v>
      </c>
      <c r="B153" s="283" t="s">
        <v>84</v>
      </c>
      <c r="C153" s="284"/>
      <c r="D153" s="105">
        <v>7.0000000000000007E-2</v>
      </c>
      <c r="E153" s="70" t="e">
        <f>(E37+E88+E100+E138+D145)*D153</f>
        <v>#DIV/0!</v>
      </c>
      <c r="F153" s="105">
        <f>D153</f>
        <v>7.0000000000000007E-2</v>
      </c>
      <c r="G153" s="70" t="e">
        <f>(E37+E88+E100+E138+D145)*F153</f>
        <v>#DIV/0!</v>
      </c>
      <c r="H153" s="105">
        <f>F153</f>
        <v>7.0000000000000007E-2</v>
      </c>
      <c r="I153" s="70" t="e">
        <f>(E37+F88+F100+F138+D145)*H153</f>
        <v>#DIV/0!</v>
      </c>
      <c r="J153" s="285"/>
      <c r="K153" s="286"/>
      <c r="L153" s="102"/>
      <c r="M153" s="102"/>
      <c r="N153" s="102"/>
      <c r="O153" s="102"/>
      <c r="P153" s="102"/>
      <c r="Q153" s="102"/>
      <c r="R153" s="102"/>
      <c r="S153" s="102"/>
      <c r="T153" s="102"/>
    </row>
    <row r="154" spans="1:21" ht="57" customHeight="1" x14ac:dyDescent="0.2">
      <c r="A154" s="91" t="s">
        <v>5</v>
      </c>
      <c r="B154" s="283" t="s">
        <v>85</v>
      </c>
      <c r="C154" s="284"/>
      <c r="D154" s="105">
        <v>0.1</v>
      </c>
      <c r="E154" s="106" t="e">
        <f>(E37+E88+E100+E138+D145+E153)*D154</f>
        <v>#DIV/0!</v>
      </c>
      <c r="F154" s="105">
        <f>D154</f>
        <v>0.1</v>
      </c>
      <c r="G154" s="70" t="e">
        <f>(E37+E88+E100+E138+D145+G153)*F154</f>
        <v>#DIV/0!</v>
      </c>
      <c r="H154" s="105">
        <f>F154</f>
        <v>0.1</v>
      </c>
      <c r="I154" s="70" t="e">
        <f>(E37+F88+F100+F138+D145+I153)*H154</f>
        <v>#DIV/0!</v>
      </c>
      <c r="J154" s="285"/>
      <c r="K154" s="286"/>
      <c r="L154" s="102"/>
      <c r="M154" s="102"/>
      <c r="N154" s="102"/>
      <c r="O154" s="102"/>
      <c r="P154" s="102"/>
      <c r="Q154" s="102"/>
      <c r="R154" s="102"/>
      <c r="S154" s="102"/>
      <c r="T154" s="102"/>
    </row>
    <row r="155" spans="1:21" ht="32.25" customHeight="1" x14ac:dyDescent="0.2">
      <c r="A155" s="91" t="s">
        <v>7</v>
      </c>
      <c r="B155" s="283" t="s">
        <v>86</v>
      </c>
      <c r="C155" s="284"/>
      <c r="D155" s="107" t="s">
        <v>103</v>
      </c>
      <c r="E155" s="108" t="e">
        <f>E157+E160+E161</f>
        <v>#DIV/0!</v>
      </c>
      <c r="F155" s="107" t="s">
        <v>103</v>
      </c>
      <c r="G155" s="108" t="e">
        <f>G157+G160+G161</f>
        <v>#DIV/0!</v>
      </c>
      <c r="H155" s="107" t="s">
        <v>103</v>
      </c>
      <c r="I155" s="108" t="e">
        <f>I157+I160+I161</f>
        <v>#DIV/0!</v>
      </c>
      <c r="J155" s="285"/>
      <c r="K155" s="286"/>
      <c r="L155" s="97"/>
      <c r="M155" s="97"/>
      <c r="N155" s="97"/>
      <c r="O155" s="97"/>
      <c r="P155" s="97"/>
      <c r="Q155" s="97"/>
      <c r="R155" s="97"/>
      <c r="S155" s="97"/>
      <c r="T155" s="97"/>
    </row>
    <row r="156" spans="1:21" s="43" customFormat="1" ht="91.5" customHeight="1" x14ac:dyDescent="0.2">
      <c r="A156" s="40"/>
      <c r="B156" s="287" t="s">
        <v>126</v>
      </c>
      <c r="C156" s="288"/>
      <c r="D156" s="109">
        <f>1-((D158+D159+D162))</f>
        <v>0.88749999999999996</v>
      </c>
      <c r="E156" s="110" t="e">
        <f>(E37+E88+E100+E138+D145+E153+E154)/D156</f>
        <v>#DIV/0!</v>
      </c>
      <c r="F156" s="109">
        <f>1-((F158+F159+F162))</f>
        <v>0.94350000000000001</v>
      </c>
      <c r="G156" s="110" t="e">
        <f>(E37+E88+E100+E138+D145+G153+G154)/F156</f>
        <v>#DIV/0!</v>
      </c>
      <c r="H156" s="109">
        <f>1-((H158+H159+H162))</f>
        <v>0.95350000000000001</v>
      </c>
      <c r="I156" s="110" t="e">
        <f>(E37+F88+F100+F138+D145+I153+I154)/H156</f>
        <v>#DIV/0!</v>
      </c>
      <c r="J156" s="285"/>
      <c r="K156" s="286"/>
      <c r="L156" s="149"/>
      <c r="M156" s="149"/>
      <c r="N156" s="149"/>
      <c r="O156" s="149"/>
      <c r="P156" s="149"/>
      <c r="Q156" s="149"/>
      <c r="R156" s="149"/>
      <c r="S156" s="149"/>
      <c r="T156" s="149"/>
      <c r="U156" s="87"/>
    </row>
    <row r="157" spans="1:21" ht="25.5" customHeight="1" x14ac:dyDescent="0.2">
      <c r="A157" s="91"/>
      <c r="B157" s="283" t="s">
        <v>127</v>
      </c>
      <c r="C157" s="284"/>
      <c r="D157" s="111" t="s">
        <v>103</v>
      </c>
      <c r="E157" s="108" t="e">
        <f>SUM(E158:E159)</f>
        <v>#DIV/0!</v>
      </c>
      <c r="F157" s="111" t="s">
        <v>103</v>
      </c>
      <c r="G157" s="108" t="e">
        <f>SUM(G158:G159)</f>
        <v>#DIV/0!</v>
      </c>
      <c r="H157" s="111" t="s">
        <v>103</v>
      </c>
      <c r="I157" s="108" t="e">
        <f>SUM(I158:I159)</f>
        <v>#DIV/0!</v>
      </c>
      <c r="J157" s="285"/>
      <c r="K157" s="286"/>
      <c r="L157" s="97"/>
      <c r="M157" s="97"/>
      <c r="N157" s="97"/>
      <c r="O157" s="97"/>
      <c r="P157" s="97"/>
      <c r="Q157" s="97"/>
      <c r="R157" s="97"/>
      <c r="S157" s="97"/>
      <c r="T157" s="97"/>
    </row>
    <row r="158" spans="1:21" s="43" customFormat="1" ht="38.25" customHeight="1" x14ac:dyDescent="0.2">
      <c r="A158" s="40"/>
      <c r="B158" s="287" t="s">
        <v>128</v>
      </c>
      <c r="C158" s="288"/>
      <c r="D158" s="112">
        <v>1.6500000000000001E-2</v>
      </c>
      <c r="E158" s="113" t="e">
        <f>E156*D158</f>
        <v>#DIV/0!</v>
      </c>
      <c r="F158" s="114">
        <v>6.4999999999999997E-3</v>
      </c>
      <c r="G158" s="113" t="e">
        <f>G156*F158</f>
        <v>#DIV/0!</v>
      </c>
      <c r="H158" s="114">
        <v>4.7000000000000002E-3</v>
      </c>
      <c r="I158" s="113" t="e">
        <f>I156*H158</f>
        <v>#DIV/0!</v>
      </c>
      <c r="J158" s="285"/>
      <c r="K158" s="286"/>
      <c r="L158" s="152"/>
      <c r="M158" s="152"/>
      <c r="N158" s="152"/>
      <c r="O158" s="152"/>
      <c r="P158" s="152"/>
      <c r="Q158" s="152"/>
      <c r="R158" s="152"/>
      <c r="S158" s="152"/>
      <c r="T158" s="152"/>
    </row>
    <row r="159" spans="1:21" s="43" customFormat="1" ht="33.75" customHeight="1" x14ac:dyDescent="0.2">
      <c r="A159" s="40"/>
      <c r="B159" s="287" t="s">
        <v>129</v>
      </c>
      <c r="C159" s="288"/>
      <c r="D159" s="112">
        <v>7.5999999999999998E-2</v>
      </c>
      <c r="E159" s="113" t="e">
        <f>E156*D159</f>
        <v>#DIV/0!</v>
      </c>
      <c r="F159" s="114">
        <v>0.03</v>
      </c>
      <c r="G159" s="113" t="e">
        <f>G156*F159</f>
        <v>#DIV/0!</v>
      </c>
      <c r="H159" s="114">
        <v>2.18E-2</v>
      </c>
      <c r="I159" s="113" t="e">
        <f>I156*H159</f>
        <v>#DIV/0!</v>
      </c>
      <c r="J159" s="285"/>
      <c r="K159" s="286"/>
      <c r="L159" s="152"/>
      <c r="M159" s="152"/>
      <c r="N159" s="152"/>
      <c r="O159" s="152"/>
      <c r="P159" s="152"/>
      <c r="Q159" s="152"/>
      <c r="R159" s="152"/>
      <c r="S159" s="152"/>
      <c r="T159" s="152"/>
    </row>
    <row r="160" spans="1:21" ht="62.25" customHeight="1" x14ac:dyDescent="0.2">
      <c r="A160" s="91"/>
      <c r="B160" s="283" t="s">
        <v>87</v>
      </c>
      <c r="C160" s="284"/>
      <c r="D160" s="107" t="s">
        <v>103</v>
      </c>
      <c r="E160" s="108">
        <v>0</v>
      </c>
      <c r="F160" s="107" t="s">
        <v>103</v>
      </c>
      <c r="G160" s="26">
        <v>0</v>
      </c>
      <c r="H160" s="107" t="s">
        <v>103</v>
      </c>
      <c r="I160" s="26">
        <v>0</v>
      </c>
      <c r="J160" s="285"/>
      <c r="K160" s="286"/>
      <c r="L160" s="97"/>
      <c r="M160" s="97"/>
      <c r="N160" s="97"/>
      <c r="O160" s="97"/>
      <c r="P160" s="97"/>
      <c r="Q160" s="97"/>
      <c r="R160" s="97"/>
      <c r="S160" s="97"/>
      <c r="T160" s="97"/>
    </row>
    <row r="161" spans="1:20" ht="15" customHeight="1" x14ac:dyDescent="0.2">
      <c r="A161" s="91"/>
      <c r="B161" s="283" t="s">
        <v>131</v>
      </c>
      <c r="C161" s="284"/>
      <c r="D161" s="107" t="s">
        <v>103</v>
      </c>
      <c r="E161" s="108" t="e">
        <f>E162</f>
        <v>#DIV/0!</v>
      </c>
      <c r="F161" s="107" t="s">
        <v>103</v>
      </c>
      <c r="G161" s="108" t="e">
        <f>G162</f>
        <v>#DIV/0!</v>
      </c>
      <c r="H161" s="107" t="s">
        <v>103</v>
      </c>
      <c r="I161" s="108" t="e">
        <f>I162</f>
        <v>#DIV/0!</v>
      </c>
      <c r="J161" s="285"/>
      <c r="K161" s="286"/>
      <c r="L161" s="97"/>
      <c r="M161" s="97"/>
      <c r="N161" s="97"/>
      <c r="O161" s="97"/>
      <c r="P161" s="97"/>
      <c r="Q161" s="97"/>
      <c r="R161" s="97"/>
      <c r="S161" s="97"/>
      <c r="T161" s="97"/>
    </row>
    <row r="162" spans="1:20" s="43" customFormat="1" ht="38.25" customHeight="1" x14ac:dyDescent="0.2">
      <c r="A162" s="40"/>
      <c r="B162" s="287" t="s">
        <v>130</v>
      </c>
      <c r="C162" s="288"/>
      <c r="D162" s="112">
        <v>0.02</v>
      </c>
      <c r="E162" s="113" t="e">
        <f>E156*D162</f>
        <v>#DIV/0!</v>
      </c>
      <c r="F162" s="115">
        <v>0.02</v>
      </c>
      <c r="G162" s="113" t="e">
        <f>G156*F162</f>
        <v>#DIV/0!</v>
      </c>
      <c r="H162" s="112">
        <v>0.02</v>
      </c>
      <c r="I162" s="113" t="e">
        <f>I156*H162</f>
        <v>#DIV/0!</v>
      </c>
      <c r="J162" s="285"/>
      <c r="K162" s="286"/>
      <c r="L162" s="152"/>
      <c r="M162" s="152"/>
      <c r="N162" s="152"/>
      <c r="O162" s="152"/>
      <c r="P162" s="152"/>
      <c r="Q162" s="152"/>
      <c r="R162" s="152"/>
      <c r="S162" s="152"/>
      <c r="T162" s="152"/>
    </row>
    <row r="163" spans="1:20" x14ac:dyDescent="0.2">
      <c r="A163" s="269" t="s">
        <v>132</v>
      </c>
      <c r="B163" s="270"/>
      <c r="C163" s="289"/>
      <c r="D163" s="39" t="s">
        <v>103</v>
      </c>
      <c r="E163" s="116" t="e">
        <f>E153+E154+E155</f>
        <v>#DIV/0!</v>
      </c>
      <c r="F163" s="39" t="s">
        <v>103</v>
      </c>
      <c r="G163" s="116" t="e">
        <f>G153+G154+G155</f>
        <v>#DIV/0!</v>
      </c>
      <c r="H163" s="39" t="s">
        <v>103</v>
      </c>
      <c r="I163" s="116" t="e">
        <f>I153+I154+I155</f>
        <v>#DIV/0!</v>
      </c>
      <c r="J163" s="59"/>
      <c r="K163" s="117"/>
    </row>
    <row r="164" spans="1:20" x14ac:dyDescent="0.2">
      <c r="A164" s="16" t="s">
        <v>143</v>
      </c>
      <c r="B164" s="5"/>
      <c r="C164" s="5"/>
      <c r="D164" s="5"/>
      <c r="E164" s="5"/>
      <c r="F164" s="5"/>
      <c r="G164" s="5"/>
      <c r="H164" s="5"/>
      <c r="I164" s="93"/>
    </row>
    <row r="165" spans="1:20" x14ac:dyDescent="0.2">
      <c r="A165" s="16" t="s">
        <v>144</v>
      </c>
      <c r="B165" s="5"/>
      <c r="C165" s="5"/>
      <c r="D165" s="5"/>
      <c r="E165" s="5"/>
      <c r="F165" s="5"/>
      <c r="G165" s="5"/>
      <c r="H165" s="5"/>
      <c r="I165" s="93"/>
    </row>
    <row r="166" spans="1:20" x14ac:dyDescent="0.2">
      <c r="A166" s="5"/>
      <c r="B166" s="5"/>
      <c r="C166" s="5"/>
      <c r="D166" s="5"/>
      <c r="E166" s="5"/>
      <c r="F166" s="5"/>
      <c r="G166" s="5"/>
      <c r="H166" s="5"/>
      <c r="I166" s="93"/>
    </row>
    <row r="167" spans="1:20" x14ac:dyDescent="0.2">
      <c r="A167" s="5" t="s">
        <v>177</v>
      </c>
      <c r="B167" s="5"/>
      <c r="C167" s="5"/>
      <c r="D167" s="5"/>
      <c r="E167" s="5"/>
      <c r="F167" s="5"/>
      <c r="G167" s="5"/>
      <c r="H167" s="5"/>
      <c r="I167" s="93"/>
    </row>
    <row r="168" spans="1:20" s="118" customFormat="1" ht="29.25" customHeight="1" x14ac:dyDescent="0.25">
      <c r="A168" s="25"/>
      <c r="B168" s="290" t="s">
        <v>88</v>
      </c>
      <c r="C168" s="279"/>
      <c r="D168" s="85" t="s">
        <v>122</v>
      </c>
      <c r="E168" s="85" t="s">
        <v>123</v>
      </c>
      <c r="F168" s="85" t="s">
        <v>111</v>
      </c>
      <c r="G168" s="86"/>
    </row>
    <row r="169" spans="1:20" ht="24" customHeight="1" x14ac:dyDescent="0.2">
      <c r="A169" s="91" t="s">
        <v>3</v>
      </c>
      <c r="B169" s="268" t="s">
        <v>89</v>
      </c>
      <c r="C169" s="268"/>
      <c r="D169" s="44">
        <f>E37</f>
        <v>0</v>
      </c>
      <c r="E169" s="44">
        <f>E37</f>
        <v>0</v>
      </c>
      <c r="F169" s="48">
        <f>E37</f>
        <v>0</v>
      </c>
      <c r="G169" s="61"/>
    </row>
    <row r="170" spans="1:20" ht="26.25" customHeight="1" x14ac:dyDescent="0.2">
      <c r="A170" s="91" t="s">
        <v>5</v>
      </c>
      <c r="B170" s="268" t="s">
        <v>90</v>
      </c>
      <c r="C170" s="268"/>
      <c r="D170" s="44">
        <f>E88</f>
        <v>534.23</v>
      </c>
      <c r="E170" s="44">
        <f>E88</f>
        <v>534.23</v>
      </c>
      <c r="F170" s="48">
        <f>F88</f>
        <v>534.23</v>
      </c>
      <c r="G170" s="61"/>
    </row>
    <row r="171" spans="1:20" x14ac:dyDescent="0.2">
      <c r="A171" s="91" t="s">
        <v>7</v>
      </c>
      <c r="B171" s="268" t="s">
        <v>91</v>
      </c>
      <c r="C171" s="268"/>
      <c r="D171" s="44" t="e">
        <f>E100</f>
        <v>#DIV/0!</v>
      </c>
      <c r="E171" s="44" t="e">
        <f>E100</f>
        <v>#DIV/0!</v>
      </c>
      <c r="F171" s="48" t="e">
        <f>F100</f>
        <v>#DIV/0!</v>
      </c>
      <c r="G171" s="61"/>
    </row>
    <row r="172" spans="1:20" ht="26.25" customHeight="1" x14ac:dyDescent="0.2">
      <c r="A172" s="91" t="s">
        <v>8</v>
      </c>
      <c r="B172" s="268" t="s">
        <v>92</v>
      </c>
      <c r="C172" s="268"/>
      <c r="D172" s="44" t="e">
        <f>E138</f>
        <v>#DIV/0!</v>
      </c>
      <c r="E172" s="44" t="e">
        <f>E138</f>
        <v>#DIV/0!</v>
      </c>
      <c r="F172" s="48" t="e">
        <f>F138</f>
        <v>#DIV/0!</v>
      </c>
      <c r="G172" s="61"/>
      <c r="H172" s="119"/>
    </row>
    <row r="173" spans="1:20" x14ac:dyDescent="0.2">
      <c r="A173" s="91" t="s">
        <v>28</v>
      </c>
      <c r="B173" s="268" t="s">
        <v>93</v>
      </c>
      <c r="C173" s="268"/>
      <c r="D173" s="44">
        <f>D145</f>
        <v>0</v>
      </c>
      <c r="E173" s="44">
        <f>D145</f>
        <v>0</v>
      </c>
      <c r="F173" s="48">
        <f>D145</f>
        <v>0</v>
      </c>
      <c r="G173" s="61"/>
    </row>
    <row r="174" spans="1:20" ht="15" customHeight="1" x14ac:dyDescent="0.2">
      <c r="A174" s="267" t="s">
        <v>94</v>
      </c>
      <c r="B174" s="267"/>
      <c r="C174" s="267"/>
      <c r="D174" s="44" t="e">
        <f>SUM(D169:D173)</f>
        <v>#DIV/0!</v>
      </c>
      <c r="E174" s="44" t="e">
        <f>SUM(E169:E173)</f>
        <v>#DIV/0!</v>
      </c>
      <c r="F174" s="44" t="e">
        <f>SUM(F169:F173)</f>
        <v>#DIV/0!</v>
      </c>
      <c r="G174" s="62"/>
    </row>
    <row r="175" spans="1:20" ht="26.25" customHeight="1" x14ac:dyDescent="0.2">
      <c r="A175" s="91" t="s">
        <v>29</v>
      </c>
      <c r="B175" s="268" t="s">
        <v>95</v>
      </c>
      <c r="C175" s="268"/>
      <c r="D175" s="44" t="e">
        <f>E163</f>
        <v>#DIV/0!</v>
      </c>
      <c r="E175" s="44" t="e">
        <f>G163</f>
        <v>#DIV/0!</v>
      </c>
      <c r="F175" s="48" t="e">
        <f>I163</f>
        <v>#DIV/0!</v>
      </c>
      <c r="G175" s="61"/>
    </row>
    <row r="176" spans="1:20" ht="17.25" customHeight="1" x14ac:dyDescent="0.2">
      <c r="A176" s="269" t="s">
        <v>96</v>
      </c>
      <c r="B176" s="270"/>
      <c r="C176" s="270"/>
      <c r="D176" s="45" t="e">
        <f>D174+D175</f>
        <v>#DIV/0!</v>
      </c>
      <c r="E176" s="45" t="e">
        <f t="shared" ref="E176:F176" si="6">E174+E175</f>
        <v>#DIV/0!</v>
      </c>
      <c r="F176" s="45" t="e">
        <f t="shared" si="6"/>
        <v>#DIV/0!</v>
      </c>
      <c r="G176" s="60"/>
      <c r="H176" s="120"/>
    </row>
    <row r="177" spans="1:11" hidden="1" x14ac:dyDescent="0.2">
      <c r="A177" s="3"/>
      <c r="B177" s="3"/>
      <c r="C177" s="3">
        <v>0</v>
      </c>
      <c r="D177" s="47" t="e">
        <f>D176-E156</f>
        <v>#DIV/0!</v>
      </c>
      <c r="E177" s="46" t="e">
        <f>E176-G156</f>
        <v>#DIV/0!</v>
      </c>
      <c r="F177" s="46" t="e">
        <f>F176-I156</f>
        <v>#DIV/0!</v>
      </c>
      <c r="G177" s="63"/>
    </row>
    <row r="178" spans="1:11" x14ac:dyDescent="0.2">
      <c r="A178" s="3"/>
      <c r="B178" s="3"/>
      <c r="C178" s="3"/>
      <c r="D178" s="78" t="e">
        <f>IF(D177=$C$177,"Ok","Erro")</f>
        <v>#DIV/0!</v>
      </c>
      <c r="E178" s="78" t="e">
        <f t="shared" ref="E178:F178" si="7">IF(E177=$C$177,"Ok","Erro")</f>
        <v>#DIV/0!</v>
      </c>
      <c r="F178" s="78" t="e">
        <f t="shared" si="7"/>
        <v>#DIV/0!</v>
      </c>
      <c r="G178" s="64"/>
    </row>
    <row r="179" spans="1:11" x14ac:dyDescent="0.2">
      <c r="A179" s="3"/>
      <c r="B179" s="3"/>
      <c r="C179" s="3"/>
      <c r="D179" s="78"/>
      <c r="E179" s="78"/>
      <c r="F179" s="78"/>
      <c r="G179" s="64"/>
    </row>
    <row r="180" spans="1:11" x14ac:dyDescent="0.2">
      <c r="A180" s="3"/>
      <c r="B180" s="3"/>
      <c r="C180" s="3"/>
      <c r="D180" s="3"/>
      <c r="E180" s="3"/>
      <c r="F180" s="13"/>
      <c r="G180" s="123"/>
    </row>
    <row r="181" spans="1:11" x14ac:dyDescent="0.2">
      <c r="A181" s="6" t="s">
        <v>178</v>
      </c>
      <c r="B181" s="6"/>
      <c r="C181" s="6"/>
      <c r="D181" s="6"/>
      <c r="E181" s="6"/>
      <c r="F181" s="14"/>
      <c r="G181" s="124"/>
    </row>
    <row r="182" spans="1:11" x14ac:dyDescent="0.2">
      <c r="A182" s="271" t="s">
        <v>98</v>
      </c>
      <c r="B182" s="271"/>
      <c r="C182" s="271"/>
      <c r="D182" s="271"/>
      <c r="E182" s="271"/>
      <c r="F182" s="272"/>
      <c r="G182" s="272"/>
      <c r="H182" s="272"/>
      <c r="I182" s="272"/>
      <c r="J182" s="272"/>
      <c r="K182" s="272"/>
    </row>
    <row r="183" spans="1:11" x14ac:dyDescent="0.2">
      <c r="A183" s="273"/>
      <c r="B183" s="275" t="s">
        <v>99</v>
      </c>
      <c r="C183" s="275"/>
      <c r="D183" s="275"/>
      <c r="E183" s="276"/>
      <c r="F183" s="279" t="s">
        <v>122</v>
      </c>
      <c r="G183" s="280"/>
      <c r="H183" s="280" t="s">
        <v>123</v>
      </c>
      <c r="I183" s="280"/>
      <c r="J183" s="280" t="s">
        <v>111</v>
      </c>
      <c r="K183" s="280"/>
    </row>
    <row r="184" spans="1:11" x14ac:dyDescent="0.2">
      <c r="A184" s="274"/>
      <c r="B184" s="277"/>
      <c r="C184" s="277"/>
      <c r="D184" s="277"/>
      <c r="E184" s="278"/>
      <c r="F184" s="281" t="s">
        <v>24</v>
      </c>
      <c r="G184" s="282"/>
      <c r="H184" s="282" t="s">
        <v>24</v>
      </c>
      <c r="I184" s="282"/>
      <c r="J184" s="282" t="s">
        <v>24</v>
      </c>
      <c r="K184" s="282"/>
    </row>
    <row r="185" spans="1:11" x14ac:dyDescent="0.2">
      <c r="A185" s="89" t="s">
        <v>3</v>
      </c>
      <c r="B185" s="265" t="s">
        <v>100</v>
      </c>
      <c r="C185" s="265"/>
      <c r="D185" s="265"/>
      <c r="E185" s="265"/>
      <c r="F185" s="266" t="e">
        <f>D176*$D$18</f>
        <v>#DIV/0!</v>
      </c>
      <c r="G185" s="267"/>
      <c r="H185" s="266" t="e">
        <f>E176*$D$18</f>
        <v>#DIV/0!</v>
      </c>
      <c r="I185" s="267"/>
      <c r="J185" s="266" t="e">
        <f>F176*$D$18</f>
        <v>#DIV/0!</v>
      </c>
      <c r="K185" s="267"/>
    </row>
    <row r="186" spans="1:11" ht="24" customHeight="1" x14ac:dyDescent="0.2">
      <c r="A186" s="91" t="s">
        <v>5</v>
      </c>
      <c r="B186" s="268" t="s">
        <v>106</v>
      </c>
      <c r="C186" s="268"/>
      <c r="D186" s="268"/>
      <c r="E186" s="268"/>
      <c r="F186" s="266" t="e">
        <f>F185*$E$14</f>
        <v>#DIV/0!</v>
      </c>
      <c r="G186" s="267"/>
      <c r="H186" s="266" t="e">
        <f>H185*$E$14</f>
        <v>#DIV/0!</v>
      </c>
      <c r="I186" s="267"/>
      <c r="J186" s="266" t="e">
        <f>J185*$E$14</f>
        <v>#DIV/0!</v>
      </c>
      <c r="K186" s="267"/>
    </row>
    <row r="187" spans="1:11" x14ac:dyDescent="0.2">
      <c r="A187" s="2" t="s">
        <v>101</v>
      </c>
      <c r="B187" s="16"/>
      <c r="C187" s="16"/>
      <c r="D187" s="16"/>
      <c r="E187" s="16"/>
      <c r="F187" s="2"/>
      <c r="G187" s="2"/>
    </row>
    <row r="188" spans="1:11" x14ac:dyDescent="0.2">
      <c r="G188" s="121"/>
      <c r="I188" s="121"/>
      <c r="K188" s="121"/>
    </row>
    <row r="189" spans="1:11" x14ac:dyDescent="0.2">
      <c r="G189" s="121"/>
      <c r="I189" s="121"/>
      <c r="K189" s="121"/>
    </row>
    <row r="191" spans="1:11" x14ac:dyDescent="0.2">
      <c r="G191" s="121"/>
      <c r="I191" s="121"/>
      <c r="K191" s="121"/>
    </row>
    <row r="192" spans="1:11" x14ac:dyDescent="0.2">
      <c r="G192" s="121"/>
      <c r="I192" s="121"/>
      <c r="K192" s="121"/>
    </row>
    <row r="194" spans="4:11" x14ac:dyDescent="0.2">
      <c r="D194" s="121"/>
    </row>
    <row r="195" spans="4:11" x14ac:dyDescent="0.2">
      <c r="D195" s="121"/>
    </row>
    <row r="196" spans="4:11" x14ac:dyDescent="0.2">
      <c r="G196" s="122"/>
    </row>
    <row r="200" spans="4:11" x14ac:dyDescent="0.2">
      <c r="K200" s="121"/>
    </row>
  </sheetData>
  <mergeCells count="191">
    <mergeCell ref="J160:K160"/>
    <mergeCell ref="J162:K162"/>
    <mergeCell ref="G129:K129"/>
    <mergeCell ref="E143:K143"/>
    <mergeCell ref="J153:K153"/>
    <mergeCell ref="J154:K154"/>
    <mergeCell ref="J155:K155"/>
    <mergeCell ref="J156:K156"/>
    <mergeCell ref="J157:K157"/>
    <mergeCell ref="H186:I186"/>
    <mergeCell ref="J186:K186"/>
    <mergeCell ref="F183:G183"/>
    <mergeCell ref="H183:I183"/>
    <mergeCell ref="J183:K183"/>
    <mergeCell ref="B186:E186"/>
    <mergeCell ref="F184:G184"/>
    <mergeCell ref="F186:G186"/>
    <mergeCell ref="A115:D115"/>
    <mergeCell ref="B128:D128"/>
    <mergeCell ref="B129:D129"/>
    <mergeCell ref="A130:D130"/>
    <mergeCell ref="J184:K184"/>
    <mergeCell ref="H185:I185"/>
    <mergeCell ref="H151:I151"/>
    <mergeCell ref="J151:K151"/>
    <mergeCell ref="B162:C162"/>
    <mergeCell ref="A163:C163"/>
    <mergeCell ref="J185:K185"/>
    <mergeCell ref="B169:C169"/>
    <mergeCell ref="A147:G147"/>
    <mergeCell ref="A145:C145"/>
    <mergeCell ref="B168:C168"/>
    <mergeCell ref="G121:K121"/>
    <mergeCell ref="B185:E185"/>
    <mergeCell ref="B170:C170"/>
    <mergeCell ref="B171:C171"/>
    <mergeCell ref="A174:C174"/>
    <mergeCell ref="A151:A152"/>
    <mergeCell ref="B151:C152"/>
    <mergeCell ref="D151:E151"/>
    <mergeCell ref="F151:G151"/>
    <mergeCell ref="F185:G185"/>
    <mergeCell ref="B172:C172"/>
    <mergeCell ref="B173:C173"/>
    <mergeCell ref="A176:C176"/>
    <mergeCell ref="B175:C175"/>
    <mergeCell ref="A182:K182"/>
    <mergeCell ref="B183:E184"/>
    <mergeCell ref="A183:A184"/>
    <mergeCell ref="H184:I184"/>
    <mergeCell ref="B156:C156"/>
    <mergeCell ref="B160:C160"/>
    <mergeCell ref="B158:C158"/>
    <mergeCell ref="B159:C159"/>
    <mergeCell ref="J158:K158"/>
    <mergeCell ref="J159:K159"/>
    <mergeCell ref="J161:K161"/>
    <mergeCell ref="A125:D125"/>
    <mergeCell ref="A116:G116"/>
    <mergeCell ref="A131:G131"/>
    <mergeCell ref="B119:D119"/>
    <mergeCell ref="B120:D120"/>
    <mergeCell ref="B121:D121"/>
    <mergeCell ref="B122:D122"/>
    <mergeCell ref="B124:D124"/>
    <mergeCell ref="B12:D12"/>
    <mergeCell ref="G51:K51"/>
    <mergeCell ref="F68:K68"/>
    <mergeCell ref="G110:K110"/>
    <mergeCell ref="G111:K111"/>
    <mergeCell ref="G112:K112"/>
    <mergeCell ref="G113:K113"/>
    <mergeCell ref="G114:K114"/>
    <mergeCell ref="G120:K120"/>
    <mergeCell ref="F76:N76"/>
    <mergeCell ref="G122:K122"/>
    <mergeCell ref="B114:D114"/>
    <mergeCell ref="G52:K52"/>
    <mergeCell ref="G53:K53"/>
    <mergeCell ref="G54:K54"/>
    <mergeCell ref="G55:K55"/>
    <mergeCell ref="B157:C157"/>
    <mergeCell ref="B161:C161"/>
    <mergeCell ref="B144:C144"/>
    <mergeCell ref="B153:C153"/>
    <mergeCell ref="B154:C154"/>
    <mergeCell ref="B155:C155"/>
    <mergeCell ref="B134:D134"/>
    <mergeCell ref="B135:D135"/>
    <mergeCell ref="B136:D136"/>
    <mergeCell ref="B137:D137"/>
    <mergeCell ref="A138:D138"/>
    <mergeCell ref="B143:C143"/>
    <mergeCell ref="B142:C142"/>
    <mergeCell ref="A1:G1"/>
    <mergeCell ref="A2:G2"/>
    <mergeCell ref="A104:G104"/>
    <mergeCell ref="G92:K92"/>
    <mergeCell ref="G93:K93"/>
    <mergeCell ref="G94:K94"/>
    <mergeCell ref="G95:K95"/>
    <mergeCell ref="G96:K96"/>
    <mergeCell ref="G97:K97"/>
    <mergeCell ref="G98:K98"/>
    <mergeCell ref="B27:D27"/>
    <mergeCell ref="B42:D42"/>
    <mergeCell ref="B43:D43"/>
    <mergeCell ref="B44:D44"/>
    <mergeCell ref="A45:D45"/>
    <mergeCell ref="A38:E38"/>
    <mergeCell ref="A37:C37"/>
    <mergeCell ref="B55:C55"/>
    <mergeCell ref="B56:C56"/>
    <mergeCell ref="B34:C34"/>
    <mergeCell ref="B68:D68"/>
    <mergeCell ref="B4:C4"/>
    <mergeCell ref="B5:C5"/>
    <mergeCell ref="B7:C7"/>
    <mergeCell ref="B85:D85"/>
    <mergeCell ref="B86:D86"/>
    <mergeCell ref="B110:D110"/>
    <mergeCell ref="B113:D113"/>
    <mergeCell ref="B66:D66"/>
    <mergeCell ref="A60:D60"/>
    <mergeCell ref="B78:D78"/>
    <mergeCell ref="B93:D93"/>
    <mergeCell ref="B94:D94"/>
    <mergeCell ref="A106:G106"/>
    <mergeCell ref="B108:D108"/>
    <mergeCell ref="B109:D109"/>
    <mergeCell ref="B87:D87"/>
    <mergeCell ref="B91:D91"/>
    <mergeCell ref="A105:G105"/>
    <mergeCell ref="B98:D98"/>
    <mergeCell ref="B123:D123"/>
    <mergeCell ref="E7:F7"/>
    <mergeCell ref="B52:C52"/>
    <mergeCell ref="B53:C53"/>
    <mergeCell ref="B54:C54"/>
    <mergeCell ref="A79:D79"/>
    <mergeCell ref="G109:K109"/>
    <mergeCell ref="A81:G81"/>
    <mergeCell ref="B111:D111"/>
    <mergeCell ref="B92:D92"/>
    <mergeCell ref="A47:F47"/>
    <mergeCell ref="B32:C32"/>
    <mergeCell ref="B31:C31"/>
    <mergeCell ref="B33:C33"/>
    <mergeCell ref="B67:D67"/>
    <mergeCell ref="B112:D112"/>
    <mergeCell ref="B84:D84"/>
    <mergeCell ref="B50:C50"/>
    <mergeCell ref="B51:C51"/>
    <mergeCell ref="B95:D95"/>
    <mergeCell ref="B96:D96"/>
    <mergeCell ref="B97:D97"/>
    <mergeCell ref="A100:D100"/>
    <mergeCell ref="A88:D88"/>
    <mergeCell ref="G56:K56"/>
    <mergeCell ref="G57:K57"/>
    <mergeCell ref="G58:K58"/>
    <mergeCell ref="B76:D76"/>
    <mergeCell ref="B77:D77"/>
    <mergeCell ref="B57:C57"/>
    <mergeCell ref="B58:C58"/>
    <mergeCell ref="D17:E17"/>
    <mergeCell ref="D18:E18"/>
    <mergeCell ref="A22:E22"/>
    <mergeCell ref="B35:C35"/>
    <mergeCell ref="B74:D74"/>
    <mergeCell ref="B23:D23"/>
    <mergeCell ref="B24:D24"/>
    <mergeCell ref="B25:D25"/>
    <mergeCell ref="B26:D26"/>
    <mergeCell ref="A59:D59"/>
    <mergeCell ref="A46:F46"/>
    <mergeCell ref="B69:D69"/>
    <mergeCell ref="B70:D70"/>
    <mergeCell ref="B71:D71"/>
    <mergeCell ref="B72:D72"/>
    <mergeCell ref="B73:D73"/>
    <mergeCell ref="B75:D75"/>
    <mergeCell ref="B11:D11"/>
    <mergeCell ref="B13:D13"/>
    <mergeCell ref="A17:B17"/>
    <mergeCell ref="A18:B18"/>
    <mergeCell ref="E11:F11"/>
    <mergeCell ref="E12:F12"/>
    <mergeCell ref="E13:F13"/>
    <mergeCell ref="E14:F14"/>
    <mergeCell ref="B14:D14"/>
  </mergeCells>
  <conditionalFormatting sqref="D178:G179">
    <cfRule type="cellIs" dxfId="3" priority="1" operator="equal">
      <formula>"Erro"</formula>
    </cfRule>
    <cfRule type="cellIs" dxfId="2" priority="2" operator="equal">
      <formula>"Ok"</formula>
    </cfRule>
  </conditionalFormatting>
  <printOptions horizontalCentered="1"/>
  <pageMargins left="0.23622047244094491" right="0.23622047244094491" top="0.59055118110236227" bottom="0.55118110236220474" header="0.31496062992125984" footer="0.31496062992125984"/>
  <pageSetup paperSize="9" scale="73" fitToHeight="0" orientation="landscape" horizontalDpi="1200" verticalDpi="1200" r:id="rId1"/>
  <headerFooter>
    <oddHeader>&amp;L&amp;F&amp;R&amp;A</oddHeader>
    <oddFooter>&amp;R&amp;P/&amp;N</oddFooter>
  </headerFooter>
  <rowBreaks count="6" manualBreakCount="6">
    <brk id="38" max="10" man="1"/>
    <brk id="64" max="10" man="1"/>
    <brk id="100" max="10" man="1"/>
    <brk id="116" max="10" man="1"/>
    <brk id="147" max="10" man="1"/>
    <brk id="166" max="10" man="1"/>
  </rowBreaks>
  <ignoredErrors>
    <ignoredError sqref="G156 E156 G153:G15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534DA-07DB-49AC-9C70-32083ACC72E5}">
  <dimension ref="A1:AF200"/>
  <sheetViews>
    <sheetView tabSelected="1" topLeftCell="A109" workbookViewId="0">
      <selection activeCell="E32" sqref="E32"/>
    </sheetView>
  </sheetViews>
  <sheetFormatPr defaultColWidth="9.140625" defaultRowHeight="12.75" x14ac:dyDescent="0.2"/>
  <cols>
    <col min="1" max="1" width="12.85546875" style="201" customWidth="1"/>
    <col min="2" max="2" width="19.28515625" style="201" customWidth="1"/>
    <col min="3" max="3" width="18.7109375" style="201" customWidth="1"/>
    <col min="4" max="4" width="18.85546875" style="201" customWidth="1"/>
    <col min="5" max="5" width="19.85546875" style="201" customWidth="1"/>
    <col min="6" max="6" width="16.85546875" style="201" customWidth="1"/>
    <col min="7" max="7" width="15.7109375" style="201" customWidth="1"/>
    <col min="8" max="8" width="9" style="201" customWidth="1"/>
    <col min="9" max="11" width="15.85546875" style="201" customWidth="1"/>
    <col min="12" max="12" width="11.85546875" style="201" bestFit="1" customWidth="1"/>
    <col min="13" max="22" width="9.140625" style="201"/>
    <col min="23" max="23" width="5.140625" style="201" customWidth="1"/>
    <col min="24" max="25" width="1.5703125" style="201" customWidth="1"/>
    <col min="26" max="26" width="1" style="201" hidden="1" customWidth="1"/>
    <col min="27" max="27" width="2.42578125" style="201" customWidth="1"/>
    <col min="28" max="28" width="0.85546875" style="201" customWidth="1"/>
    <col min="29" max="30" width="3.140625" style="201" customWidth="1"/>
    <col min="31" max="31" width="1.42578125" style="201" customWidth="1"/>
    <col min="32" max="32" width="3" style="201" customWidth="1"/>
    <col min="33" max="16384" width="9.140625" style="201"/>
  </cols>
  <sheetData>
    <row r="1" spans="1:9" x14ac:dyDescent="0.2">
      <c r="A1" s="333" t="s">
        <v>156</v>
      </c>
      <c r="B1" s="333"/>
      <c r="C1" s="333"/>
      <c r="D1" s="333"/>
      <c r="E1" s="333"/>
      <c r="F1" s="333"/>
      <c r="G1" s="333"/>
      <c r="H1" s="256"/>
    </row>
    <row r="2" spans="1:9" x14ac:dyDescent="0.2">
      <c r="A2" s="334" t="s">
        <v>157</v>
      </c>
      <c r="B2" s="334"/>
      <c r="C2" s="334"/>
      <c r="D2" s="334"/>
      <c r="E2" s="334"/>
      <c r="F2" s="334"/>
      <c r="G2" s="334"/>
      <c r="H2" s="257"/>
    </row>
    <row r="3" spans="1:9" x14ac:dyDescent="0.2">
      <c r="A3" s="174"/>
      <c r="B3" s="174"/>
      <c r="C3" s="174"/>
      <c r="D3" s="174"/>
      <c r="E3" s="174"/>
      <c r="F3" s="174"/>
      <c r="G3" s="174"/>
      <c r="H3" s="174"/>
    </row>
    <row r="4" spans="1:9" ht="25.5" x14ac:dyDescent="0.2">
      <c r="A4" s="186" t="s">
        <v>0</v>
      </c>
      <c r="B4" s="335" t="s">
        <v>210</v>
      </c>
      <c r="C4" s="336"/>
      <c r="D4" s="183"/>
      <c r="E4" s="183"/>
      <c r="F4" s="183"/>
      <c r="G4" s="183"/>
      <c r="H4" s="183"/>
      <c r="I4" s="176"/>
    </row>
    <row r="5" spans="1:9" x14ac:dyDescent="0.2">
      <c r="A5" s="186" t="s">
        <v>1</v>
      </c>
      <c r="B5" s="337" t="s">
        <v>103</v>
      </c>
      <c r="C5" s="338"/>
      <c r="D5" s="183"/>
      <c r="E5" s="183"/>
      <c r="F5" s="183"/>
      <c r="G5" s="183"/>
      <c r="H5" s="183"/>
      <c r="I5" s="176"/>
    </row>
    <row r="7" spans="1:9" x14ac:dyDescent="0.2">
      <c r="A7" s="186" t="s">
        <v>108</v>
      </c>
      <c r="B7" s="339">
        <v>45075</v>
      </c>
      <c r="C7" s="340"/>
      <c r="D7" s="186" t="s">
        <v>21</v>
      </c>
      <c r="E7" s="341">
        <v>0.61875000000000002</v>
      </c>
      <c r="F7" s="342"/>
      <c r="G7" s="183"/>
      <c r="H7" s="183"/>
    </row>
    <row r="8" spans="1:9" x14ac:dyDescent="0.2">
      <c r="D8" s="183"/>
      <c r="E8" s="183"/>
      <c r="F8" s="183"/>
      <c r="G8" s="183"/>
      <c r="H8" s="183"/>
    </row>
    <row r="9" spans="1:9" x14ac:dyDescent="0.2">
      <c r="A9" s="174"/>
      <c r="B9" s="174"/>
      <c r="C9" s="174"/>
      <c r="D9" s="174"/>
      <c r="E9" s="174"/>
      <c r="F9" s="174"/>
      <c r="G9" s="174"/>
      <c r="H9" s="174"/>
    </row>
    <row r="10" spans="1:9" x14ac:dyDescent="0.2">
      <c r="A10" s="177" t="s">
        <v>2</v>
      </c>
      <c r="B10" s="177"/>
      <c r="C10" s="177"/>
      <c r="D10" s="177"/>
      <c r="E10" s="177"/>
      <c r="F10" s="177"/>
      <c r="G10" s="177"/>
      <c r="H10" s="177"/>
      <c r="I10" s="224"/>
    </row>
    <row r="11" spans="1:9" x14ac:dyDescent="0.2">
      <c r="A11" s="249" t="s">
        <v>3</v>
      </c>
      <c r="B11" s="268" t="s">
        <v>4</v>
      </c>
      <c r="C11" s="268"/>
      <c r="D11" s="268"/>
      <c r="E11" s="331" t="s">
        <v>103</v>
      </c>
      <c r="F11" s="331"/>
      <c r="G11" s="180"/>
    </row>
    <row r="12" spans="1:9" x14ac:dyDescent="0.2">
      <c r="A12" s="249" t="s">
        <v>5</v>
      </c>
      <c r="B12" s="268" t="s">
        <v>6</v>
      </c>
      <c r="C12" s="268"/>
      <c r="D12" s="268"/>
      <c r="E12" s="267" t="s">
        <v>182</v>
      </c>
      <c r="F12" s="267"/>
      <c r="G12" s="180"/>
    </row>
    <row r="13" spans="1:9" ht="65.25" customHeight="1" x14ac:dyDescent="0.2">
      <c r="A13" s="249" t="s">
        <v>7</v>
      </c>
      <c r="B13" s="268" t="s">
        <v>160</v>
      </c>
      <c r="C13" s="268"/>
      <c r="D13" s="268"/>
      <c r="E13" s="332">
        <v>2023</v>
      </c>
      <c r="F13" s="267"/>
      <c r="G13" s="180"/>
    </row>
    <row r="14" spans="1:9" x14ac:dyDescent="0.2">
      <c r="A14" s="249" t="s">
        <v>8</v>
      </c>
      <c r="B14" s="268" t="s">
        <v>9</v>
      </c>
      <c r="C14" s="268"/>
      <c r="D14" s="268"/>
      <c r="E14" s="267">
        <v>30</v>
      </c>
      <c r="F14" s="267"/>
      <c r="G14" s="180"/>
    </row>
    <row r="15" spans="1:9" x14ac:dyDescent="0.2">
      <c r="A15" s="174"/>
      <c r="B15" s="174"/>
      <c r="C15" s="174"/>
      <c r="D15" s="174"/>
      <c r="E15" s="174"/>
      <c r="F15" s="174"/>
      <c r="G15" s="174"/>
      <c r="H15" s="174"/>
    </row>
    <row r="16" spans="1:9" x14ac:dyDescent="0.2">
      <c r="A16" s="177" t="s">
        <v>10</v>
      </c>
      <c r="B16" s="177"/>
      <c r="C16" s="177"/>
      <c r="D16" s="177"/>
      <c r="E16" s="177"/>
      <c r="F16" s="177"/>
      <c r="G16" s="177"/>
      <c r="H16" s="177"/>
      <c r="I16" s="224"/>
    </row>
    <row r="17" spans="1:9" s="225" customFormat="1" ht="36" customHeight="1" x14ac:dyDescent="0.2">
      <c r="A17" s="272" t="s">
        <v>11</v>
      </c>
      <c r="B17" s="272"/>
      <c r="C17" s="250" t="s">
        <v>12</v>
      </c>
      <c r="D17" s="329" t="s">
        <v>20</v>
      </c>
      <c r="E17" s="329"/>
      <c r="F17" s="182"/>
      <c r="G17" s="182"/>
    </row>
    <row r="18" spans="1:9" ht="24" customHeight="1" x14ac:dyDescent="0.2">
      <c r="A18" s="267" t="s">
        <v>224</v>
      </c>
      <c r="B18" s="267"/>
      <c r="C18" s="249" t="s">
        <v>158</v>
      </c>
      <c r="D18" s="330">
        <v>1</v>
      </c>
      <c r="E18" s="330"/>
      <c r="F18" s="180"/>
      <c r="G18" s="180"/>
    </row>
    <row r="19" spans="1:9" x14ac:dyDescent="0.2">
      <c r="A19" s="174"/>
      <c r="B19" s="174"/>
      <c r="C19" s="174"/>
      <c r="D19" s="174"/>
      <c r="E19" s="174"/>
      <c r="F19" s="174"/>
      <c r="G19" s="174"/>
      <c r="H19" s="174"/>
    </row>
    <row r="20" spans="1:9" x14ac:dyDescent="0.2">
      <c r="A20" s="177" t="s">
        <v>176</v>
      </c>
      <c r="B20" s="177"/>
      <c r="C20" s="177"/>
      <c r="D20" s="177"/>
      <c r="E20" s="177"/>
      <c r="F20" s="177"/>
      <c r="G20" s="177"/>
      <c r="H20" s="177"/>
      <c r="I20" s="224"/>
    </row>
    <row r="21" spans="1:9" x14ac:dyDescent="0.2">
      <c r="A21" s="177" t="s">
        <v>13</v>
      </c>
      <c r="B21" s="177"/>
      <c r="C21" s="177"/>
      <c r="D21" s="177"/>
      <c r="E21" s="177"/>
      <c r="F21" s="177"/>
      <c r="G21" s="177"/>
      <c r="H21" s="177"/>
      <c r="I21" s="224"/>
    </row>
    <row r="22" spans="1:9" ht="15.75" customHeight="1" x14ac:dyDescent="0.2">
      <c r="A22" s="329" t="s">
        <v>14</v>
      </c>
      <c r="B22" s="329"/>
      <c r="C22" s="329"/>
      <c r="D22" s="329"/>
      <c r="E22" s="329"/>
      <c r="F22" s="181"/>
      <c r="G22" s="181"/>
    </row>
    <row r="23" spans="1:9" x14ac:dyDescent="0.2">
      <c r="A23" s="249">
        <v>1</v>
      </c>
      <c r="B23" s="283" t="s">
        <v>15</v>
      </c>
      <c r="C23" s="298"/>
      <c r="D23" s="284"/>
      <c r="E23" s="144" t="s">
        <v>211</v>
      </c>
      <c r="G23" s="180"/>
    </row>
    <row r="24" spans="1:9" ht="15" customHeight="1" x14ac:dyDescent="0.2">
      <c r="A24" s="249">
        <v>2</v>
      </c>
      <c r="B24" s="283" t="s">
        <v>16</v>
      </c>
      <c r="C24" s="298"/>
      <c r="D24" s="284"/>
      <c r="E24" s="245" t="s">
        <v>184</v>
      </c>
      <c r="G24" s="180"/>
    </row>
    <row r="25" spans="1:9" ht="15" customHeight="1" x14ac:dyDescent="0.2">
      <c r="A25" s="249">
        <v>3</v>
      </c>
      <c r="B25" s="283" t="s">
        <v>17</v>
      </c>
      <c r="C25" s="298"/>
      <c r="D25" s="284"/>
      <c r="E25" s="131"/>
      <c r="G25" s="180"/>
    </row>
    <row r="26" spans="1:9" ht="25.5" x14ac:dyDescent="0.2">
      <c r="A26" s="249">
        <v>4</v>
      </c>
      <c r="B26" s="283" t="s">
        <v>18</v>
      </c>
      <c r="C26" s="298"/>
      <c r="D26" s="284"/>
      <c r="E26" s="243" t="s">
        <v>185</v>
      </c>
      <c r="G26" s="180"/>
    </row>
    <row r="27" spans="1:9" ht="15" customHeight="1" x14ac:dyDescent="0.2">
      <c r="A27" s="249">
        <v>5</v>
      </c>
      <c r="B27" s="283" t="s">
        <v>19</v>
      </c>
      <c r="C27" s="298"/>
      <c r="D27" s="284"/>
      <c r="E27" s="346"/>
      <c r="G27" s="180"/>
    </row>
    <row r="28" spans="1:9" x14ac:dyDescent="0.2">
      <c r="A28" s="187" t="s">
        <v>133</v>
      </c>
      <c r="B28" s="175"/>
      <c r="C28" s="175"/>
      <c r="D28" s="175"/>
      <c r="E28" s="175"/>
      <c r="G28" s="175"/>
      <c r="H28" s="175"/>
    </row>
    <row r="29" spans="1:9" x14ac:dyDescent="0.2">
      <c r="B29" s="177"/>
      <c r="C29" s="177"/>
      <c r="D29" s="177"/>
      <c r="E29" s="177"/>
      <c r="F29" s="177"/>
      <c r="G29" s="177"/>
      <c r="H29" s="177"/>
      <c r="I29" s="224"/>
    </row>
    <row r="30" spans="1:9" x14ac:dyDescent="0.2">
      <c r="A30" s="177" t="s">
        <v>22</v>
      </c>
      <c r="B30" s="177"/>
      <c r="C30" s="177"/>
      <c r="D30" s="177"/>
      <c r="E30" s="177"/>
      <c r="F30" s="177"/>
      <c r="G30" s="177"/>
      <c r="H30" s="177"/>
      <c r="I30" s="224"/>
    </row>
    <row r="31" spans="1:9" ht="26.25" customHeight="1" x14ac:dyDescent="0.2">
      <c r="A31" s="250">
        <v>1</v>
      </c>
      <c r="B31" s="269" t="s">
        <v>23</v>
      </c>
      <c r="C31" s="270"/>
      <c r="D31" s="250" t="s">
        <v>109</v>
      </c>
      <c r="E31" s="250" t="s">
        <v>24</v>
      </c>
      <c r="F31" s="182"/>
      <c r="G31" s="182"/>
      <c r="H31" s="226"/>
    </row>
    <row r="32" spans="1:9" x14ac:dyDescent="0.2">
      <c r="A32" s="249" t="s">
        <v>3</v>
      </c>
      <c r="B32" s="283" t="s">
        <v>25</v>
      </c>
      <c r="C32" s="298"/>
      <c r="D32" s="179" t="s">
        <v>103</v>
      </c>
      <c r="E32" s="26"/>
      <c r="F32" s="264"/>
      <c r="G32" s="180"/>
      <c r="H32" s="226"/>
    </row>
    <row r="33" spans="1:9" ht="15" customHeight="1" x14ac:dyDescent="0.2">
      <c r="A33" s="249" t="s">
        <v>5</v>
      </c>
      <c r="B33" s="283" t="s">
        <v>26</v>
      </c>
      <c r="C33" s="298"/>
      <c r="D33" s="194">
        <v>0.3</v>
      </c>
      <c r="E33" s="26">
        <f>$E$32*D33</f>
        <v>0</v>
      </c>
      <c r="F33" s="180"/>
      <c r="G33" s="180"/>
      <c r="H33" s="226"/>
    </row>
    <row r="34" spans="1:9" ht="15" customHeight="1" x14ac:dyDescent="0.2">
      <c r="A34" s="249" t="s">
        <v>7</v>
      </c>
      <c r="B34" s="283" t="s">
        <v>27</v>
      </c>
      <c r="C34" s="298"/>
      <c r="D34" s="194">
        <v>0</v>
      </c>
      <c r="E34" s="26">
        <f t="shared" ref="E34" si="0">$E$32*D34</f>
        <v>0</v>
      </c>
      <c r="F34" s="195"/>
      <c r="G34" s="180"/>
      <c r="H34" s="226"/>
    </row>
    <row r="35" spans="1:9" ht="15" customHeight="1" x14ac:dyDescent="0.2">
      <c r="A35" s="249" t="s">
        <v>8</v>
      </c>
      <c r="B35" s="283" t="s">
        <v>207</v>
      </c>
      <c r="C35" s="298"/>
      <c r="D35" s="194">
        <v>0.4</v>
      </c>
      <c r="E35" s="26">
        <f>($E$32/(52/12))*D35</f>
        <v>0</v>
      </c>
      <c r="F35" s="195"/>
      <c r="G35" s="180"/>
      <c r="H35" s="226"/>
    </row>
    <row r="36" spans="1:9" ht="12.75" customHeight="1" x14ac:dyDescent="0.2">
      <c r="A36" s="249" t="s">
        <v>28</v>
      </c>
      <c r="B36" s="253" t="s">
        <v>226</v>
      </c>
      <c r="C36" s="253"/>
      <c r="D36" s="194">
        <v>0.1</v>
      </c>
      <c r="E36" s="26">
        <f t="shared" ref="E36" si="1">$E$32*D36</f>
        <v>0</v>
      </c>
      <c r="F36" s="180"/>
      <c r="G36" s="180"/>
      <c r="H36" s="226"/>
    </row>
    <row r="37" spans="1:9" x14ac:dyDescent="0.2">
      <c r="A37" s="269" t="s">
        <v>32</v>
      </c>
      <c r="B37" s="270"/>
      <c r="C37" s="270"/>
      <c r="D37" s="188" t="s">
        <v>103</v>
      </c>
      <c r="E37" s="27">
        <f>SUM(E32:E36)</f>
        <v>0</v>
      </c>
      <c r="F37" s="181"/>
      <c r="G37" s="181"/>
      <c r="H37" s="181"/>
    </row>
    <row r="38" spans="1:9" ht="27" customHeight="1" x14ac:dyDescent="0.2">
      <c r="A38" s="327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30 meses.</v>
      </c>
      <c r="B38" s="327"/>
      <c r="C38" s="327"/>
      <c r="D38" s="327"/>
      <c r="E38" s="327"/>
      <c r="F38" s="191"/>
      <c r="G38" s="191"/>
    </row>
    <row r="39" spans="1:9" x14ac:dyDescent="0.2">
      <c r="B39" s="177"/>
      <c r="C39" s="177"/>
      <c r="D39" s="177"/>
      <c r="E39" s="177"/>
      <c r="F39" s="177"/>
      <c r="G39" s="177"/>
      <c r="H39" s="177"/>
      <c r="I39" s="224"/>
    </row>
    <row r="40" spans="1:9" x14ac:dyDescent="0.2">
      <c r="A40" s="177" t="s">
        <v>33</v>
      </c>
      <c r="B40" s="177"/>
      <c r="C40" s="177"/>
      <c r="D40" s="177"/>
      <c r="E40" s="177"/>
      <c r="F40" s="177"/>
      <c r="G40" s="177"/>
      <c r="H40" s="177"/>
      <c r="I40" s="224"/>
    </row>
    <row r="41" spans="1:9" x14ac:dyDescent="0.2">
      <c r="A41" s="177" t="s">
        <v>34</v>
      </c>
      <c r="B41" s="177"/>
      <c r="C41" s="177"/>
      <c r="D41" s="177"/>
      <c r="E41" s="177"/>
      <c r="F41" s="177"/>
      <c r="G41" s="177"/>
      <c r="H41" s="177"/>
      <c r="I41" s="224"/>
    </row>
    <row r="42" spans="1:9" ht="51" x14ac:dyDescent="0.2">
      <c r="A42" s="251" t="s">
        <v>35</v>
      </c>
      <c r="B42" s="280" t="s">
        <v>36</v>
      </c>
      <c r="C42" s="280"/>
      <c r="D42" s="280"/>
      <c r="E42" s="251" t="s">
        <v>112</v>
      </c>
      <c r="F42" s="204"/>
      <c r="G42" s="182"/>
    </row>
    <row r="43" spans="1:9" ht="15" customHeight="1" x14ac:dyDescent="0.2">
      <c r="A43" s="249" t="s">
        <v>3</v>
      </c>
      <c r="B43" s="268" t="s">
        <v>37</v>
      </c>
      <c r="C43" s="268"/>
      <c r="D43" s="268"/>
      <c r="E43" s="26">
        <f>E37/12</f>
        <v>0</v>
      </c>
      <c r="F43" s="208"/>
      <c r="G43" s="180"/>
    </row>
    <row r="44" spans="1:9" ht="15" customHeight="1" x14ac:dyDescent="0.2">
      <c r="A44" s="249" t="s">
        <v>5</v>
      </c>
      <c r="B44" s="268" t="s">
        <v>38</v>
      </c>
      <c r="C44" s="268"/>
      <c r="D44" s="268"/>
      <c r="E44" s="26">
        <f>(E37/12)+((E37*1/3)/12)</f>
        <v>0</v>
      </c>
      <c r="F44" s="208"/>
      <c r="G44" s="180"/>
    </row>
    <row r="45" spans="1:9" x14ac:dyDescent="0.2">
      <c r="A45" s="272" t="s">
        <v>32</v>
      </c>
      <c r="B45" s="272"/>
      <c r="C45" s="272"/>
      <c r="D45" s="272"/>
      <c r="E45" s="27">
        <f>SUM(E43:E44)</f>
        <v>0</v>
      </c>
      <c r="F45" s="53"/>
      <c r="G45" s="181"/>
    </row>
    <row r="46" spans="1:9" s="228" customFormat="1" ht="31.5" customHeight="1" x14ac:dyDescent="0.2">
      <c r="A46" s="328" t="s">
        <v>134</v>
      </c>
      <c r="B46" s="328"/>
      <c r="C46" s="328"/>
      <c r="D46" s="328"/>
      <c r="E46" s="328"/>
      <c r="F46" s="328"/>
      <c r="G46" s="191"/>
      <c r="H46" s="216"/>
      <c r="I46" s="227"/>
    </row>
    <row r="47" spans="1:9" s="228" customFormat="1" ht="31.5" customHeight="1" x14ac:dyDescent="0.2">
      <c r="A47" s="292" t="s">
        <v>135</v>
      </c>
      <c r="B47" s="292"/>
      <c r="C47" s="292"/>
      <c r="D47" s="292"/>
      <c r="E47" s="292"/>
      <c r="F47" s="292"/>
      <c r="G47" s="191"/>
      <c r="H47" s="192"/>
      <c r="I47" s="227"/>
    </row>
    <row r="48" spans="1:9" x14ac:dyDescent="0.2">
      <c r="A48" s="174"/>
      <c r="B48" s="174"/>
      <c r="C48" s="174"/>
      <c r="D48" s="174"/>
      <c r="E48" s="174"/>
      <c r="F48" s="174"/>
      <c r="G48" s="174"/>
    </row>
    <row r="49" spans="1:12" x14ac:dyDescent="0.2">
      <c r="A49" s="177" t="s">
        <v>39</v>
      </c>
      <c r="B49" s="177"/>
      <c r="C49" s="177"/>
      <c r="D49" s="177"/>
      <c r="E49" s="177"/>
      <c r="F49" s="177"/>
      <c r="G49" s="177"/>
      <c r="H49" s="177"/>
      <c r="I49" s="224"/>
    </row>
    <row r="50" spans="1:12" ht="38.25" x14ac:dyDescent="0.2">
      <c r="A50" s="251" t="s">
        <v>40</v>
      </c>
      <c r="B50" s="280" t="s">
        <v>41</v>
      </c>
      <c r="C50" s="280"/>
      <c r="D50" s="251" t="s">
        <v>42</v>
      </c>
      <c r="E50" s="251" t="s">
        <v>110</v>
      </c>
      <c r="F50" s="251" t="s">
        <v>111</v>
      </c>
      <c r="G50" s="252"/>
    </row>
    <row r="51" spans="1:12" ht="33.75" customHeight="1" x14ac:dyDescent="0.2">
      <c r="A51" s="249" t="s">
        <v>3</v>
      </c>
      <c r="B51" s="268" t="s">
        <v>43</v>
      </c>
      <c r="C51" s="268"/>
      <c r="D51" s="190">
        <v>0.2</v>
      </c>
      <c r="E51" s="26">
        <f>(E37*D51)+(E45*D51)</f>
        <v>0</v>
      </c>
      <c r="F51" s="26">
        <f>(E37*D51)+(E45*D51)</f>
        <v>0</v>
      </c>
      <c r="G51" s="323"/>
      <c r="H51" s="324"/>
      <c r="I51" s="324"/>
      <c r="J51" s="324"/>
      <c r="K51" s="324"/>
    </row>
    <row r="52" spans="1:12" ht="33" customHeight="1" x14ac:dyDescent="0.2">
      <c r="A52" s="249" t="s">
        <v>5</v>
      </c>
      <c r="B52" s="268" t="s">
        <v>44</v>
      </c>
      <c r="C52" s="268"/>
      <c r="D52" s="190">
        <v>2.5000000000000001E-2</v>
      </c>
      <c r="E52" s="26">
        <f>(E37+E45)*D52</f>
        <v>0</v>
      </c>
      <c r="F52" s="26" t="s">
        <v>103</v>
      </c>
      <c r="G52" s="323"/>
      <c r="H52" s="324"/>
      <c r="I52" s="324"/>
      <c r="J52" s="324"/>
      <c r="K52" s="324"/>
    </row>
    <row r="53" spans="1:12" ht="35.25" customHeight="1" x14ac:dyDescent="0.2">
      <c r="A53" s="249" t="s">
        <v>7</v>
      </c>
      <c r="B53" s="268" t="s">
        <v>45</v>
      </c>
      <c r="C53" s="268"/>
      <c r="D53" s="209">
        <v>0.02</v>
      </c>
      <c r="E53" s="26">
        <f>(E45+E37)*D53</f>
        <v>0</v>
      </c>
      <c r="F53" s="26">
        <f>(E45+E37)*D53</f>
        <v>0</v>
      </c>
      <c r="G53" s="323"/>
      <c r="H53" s="324"/>
      <c r="I53" s="324"/>
      <c r="J53" s="324"/>
      <c r="K53" s="324"/>
    </row>
    <row r="54" spans="1:12" ht="38.25" customHeight="1" x14ac:dyDescent="0.2">
      <c r="A54" s="249" t="s">
        <v>8</v>
      </c>
      <c r="B54" s="268" t="s">
        <v>46</v>
      </c>
      <c r="C54" s="268"/>
      <c r="D54" s="210">
        <v>1.4999999999999999E-2</v>
      </c>
      <c r="E54" s="26">
        <f>(E45+E37)*D54</f>
        <v>0</v>
      </c>
      <c r="F54" s="26" t="s">
        <v>103</v>
      </c>
      <c r="G54" s="323"/>
      <c r="H54" s="324"/>
      <c r="I54" s="324"/>
      <c r="J54" s="324"/>
      <c r="K54" s="324"/>
    </row>
    <row r="55" spans="1:12" ht="27" customHeight="1" x14ac:dyDescent="0.2">
      <c r="A55" s="249" t="s">
        <v>28</v>
      </c>
      <c r="B55" s="268" t="s">
        <v>47</v>
      </c>
      <c r="C55" s="268"/>
      <c r="D55" s="190">
        <v>0.01</v>
      </c>
      <c r="E55" s="26">
        <f>(E37+E45)*D55</f>
        <v>0</v>
      </c>
      <c r="F55" s="26" t="s">
        <v>103</v>
      </c>
      <c r="G55" s="325"/>
      <c r="H55" s="326"/>
      <c r="I55" s="326"/>
      <c r="J55" s="326"/>
      <c r="K55" s="326"/>
    </row>
    <row r="56" spans="1:12" ht="24" customHeight="1" x14ac:dyDescent="0.2">
      <c r="A56" s="249" t="s">
        <v>29</v>
      </c>
      <c r="B56" s="268" t="s">
        <v>48</v>
      </c>
      <c r="C56" s="268"/>
      <c r="D56" s="190">
        <v>6.0000000000000001E-3</v>
      </c>
      <c r="E56" s="26">
        <f>(E37+E45)*D56</f>
        <v>0</v>
      </c>
      <c r="F56" s="26" t="s">
        <v>103</v>
      </c>
      <c r="G56" s="323"/>
      <c r="H56" s="324"/>
      <c r="I56" s="324"/>
      <c r="J56" s="324"/>
      <c r="K56" s="324"/>
    </row>
    <row r="57" spans="1:12" ht="27.75" customHeight="1" x14ac:dyDescent="0.2">
      <c r="A57" s="249" t="s">
        <v>30</v>
      </c>
      <c r="B57" s="268" t="s">
        <v>49</v>
      </c>
      <c r="C57" s="268"/>
      <c r="D57" s="190">
        <v>2E-3</v>
      </c>
      <c r="E57" s="26">
        <f>(E37+E45)*D57</f>
        <v>0</v>
      </c>
      <c r="F57" s="26" t="s">
        <v>103</v>
      </c>
      <c r="G57" s="323"/>
      <c r="H57" s="324"/>
      <c r="I57" s="324"/>
      <c r="J57" s="324"/>
      <c r="K57" s="324"/>
    </row>
    <row r="58" spans="1:12" ht="26.25" customHeight="1" x14ac:dyDescent="0.2">
      <c r="A58" s="249" t="s">
        <v>50</v>
      </c>
      <c r="B58" s="268" t="s">
        <v>51</v>
      </c>
      <c r="C58" s="268"/>
      <c r="D58" s="190">
        <v>0.08</v>
      </c>
      <c r="E58" s="26">
        <f>(E37+E45)*D58</f>
        <v>0</v>
      </c>
      <c r="F58" s="26">
        <f>(E37+E45)*D58</f>
        <v>0</v>
      </c>
      <c r="G58" s="321"/>
      <c r="H58" s="322"/>
      <c r="I58" s="322"/>
      <c r="J58" s="322"/>
      <c r="K58" s="322"/>
    </row>
    <row r="59" spans="1:12" x14ac:dyDescent="0.2">
      <c r="A59" s="272" t="s">
        <v>52</v>
      </c>
      <c r="B59" s="272"/>
      <c r="C59" s="272"/>
      <c r="D59" s="272"/>
      <c r="E59" s="30">
        <f>SUM(E51:E58)</f>
        <v>0</v>
      </c>
      <c r="F59" s="30">
        <f>SUM(F51:F58)</f>
        <v>0</v>
      </c>
      <c r="G59" s="54"/>
      <c r="H59" s="229"/>
      <c r="I59" s="230"/>
      <c r="J59" s="213"/>
      <c r="K59" s="231"/>
      <c r="L59" s="213"/>
    </row>
    <row r="60" spans="1:12" x14ac:dyDescent="0.2">
      <c r="A60" s="272" t="s">
        <v>113</v>
      </c>
      <c r="B60" s="272"/>
      <c r="C60" s="272"/>
      <c r="D60" s="272"/>
      <c r="E60" s="196" t="e">
        <f>E59/(E37+E45)</f>
        <v>#DIV/0!</v>
      </c>
      <c r="F60" s="196" t="e">
        <f>F59/(E37+E45)</f>
        <v>#DIV/0!</v>
      </c>
      <c r="G60" s="205"/>
      <c r="H60" s="213"/>
      <c r="I60" s="213"/>
      <c r="J60" s="213"/>
      <c r="K60" s="213"/>
      <c r="L60" s="213"/>
    </row>
    <row r="61" spans="1:12" x14ac:dyDescent="0.2">
      <c r="A61" s="187" t="s">
        <v>136</v>
      </c>
      <c r="B61" s="177"/>
      <c r="C61" s="177"/>
      <c r="D61" s="177"/>
      <c r="E61" s="177"/>
      <c r="F61" s="177"/>
      <c r="G61" s="177"/>
      <c r="H61" s="200"/>
      <c r="I61" s="232"/>
      <c r="J61" s="213"/>
      <c r="K61" s="213"/>
      <c r="L61" s="213"/>
    </row>
    <row r="62" spans="1:12" x14ac:dyDescent="0.2">
      <c r="A62" s="187" t="s">
        <v>137</v>
      </c>
      <c r="B62" s="177"/>
      <c r="C62" s="177"/>
      <c r="D62" s="177"/>
      <c r="E62" s="177"/>
      <c r="F62" s="177"/>
      <c r="G62" s="177"/>
      <c r="H62" s="177"/>
      <c r="I62" s="224"/>
    </row>
    <row r="63" spans="1:12" x14ac:dyDescent="0.2">
      <c r="A63" s="187" t="s">
        <v>138</v>
      </c>
      <c r="B63" s="177"/>
      <c r="C63" s="177"/>
      <c r="D63" s="177"/>
      <c r="E63" s="177"/>
      <c r="F63" s="177"/>
      <c r="G63" s="177"/>
      <c r="H63" s="177"/>
      <c r="I63" s="224"/>
    </row>
    <row r="64" spans="1:12" x14ac:dyDescent="0.2">
      <c r="A64" s="177"/>
      <c r="B64" s="177"/>
      <c r="C64" s="177"/>
      <c r="D64" s="177"/>
      <c r="E64" s="177"/>
      <c r="F64" s="177"/>
      <c r="G64" s="177"/>
      <c r="H64" s="177"/>
      <c r="I64" s="224"/>
    </row>
    <row r="65" spans="1:14" x14ac:dyDescent="0.2">
      <c r="A65" s="177" t="s">
        <v>53</v>
      </c>
      <c r="B65" s="177"/>
      <c r="C65" s="177"/>
      <c r="D65" s="177"/>
      <c r="E65" s="177"/>
      <c r="F65" s="177"/>
      <c r="G65" s="177"/>
      <c r="H65" s="177"/>
      <c r="I65" s="224"/>
    </row>
    <row r="66" spans="1:14" x14ac:dyDescent="0.2">
      <c r="A66" s="251" t="s">
        <v>54</v>
      </c>
      <c r="B66" s="280" t="s">
        <v>55</v>
      </c>
      <c r="C66" s="280"/>
      <c r="D66" s="280"/>
      <c r="E66" s="251" t="s">
        <v>24</v>
      </c>
      <c r="F66" s="195"/>
      <c r="G66" s="182"/>
    </row>
    <row r="67" spans="1:14" x14ac:dyDescent="0.2">
      <c r="A67" s="249" t="s">
        <v>3</v>
      </c>
      <c r="B67" s="314" t="s">
        <v>169</v>
      </c>
      <c r="C67" s="315"/>
      <c r="D67" s="316"/>
      <c r="E67" s="70">
        <f>'2.3-Transporte'!B9</f>
        <v>0</v>
      </c>
      <c r="F67" s="208"/>
      <c r="G67" s="180"/>
    </row>
    <row r="68" spans="1:14" ht="26.25" customHeight="1" x14ac:dyDescent="0.2">
      <c r="A68" s="197" t="s">
        <v>5</v>
      </c>
      <c r="B68" s="314" t="s">
        <v>56</v>
      </c>
      <c r="C68" s="315"/>
      <c r="D68" s="316"/>
      <c r="E68" s="70">
        <f>'2.3-Aux. Refeição-Alimentação'!B6</f>
        <v>0</v>
      </c>
      <c r="F68" s="321"/>
      <c r="G68" s="322"/>
      <c r="H68" s="322"/>
      <c r="I68" s="322"/>
      <c r="J68" s="322"/>
      <c r="K68" s="322"/>
    </row>
    <row r="69" spans="1:14" ht="26.25" customHeight="1" x14ac:dyDescent="0.2">
      <c r="A69" s="249" t="s">
        <v>7</v>
      </c>
      <c r="B69" s="283" t="s">
        <v>57</v>
      </c>
      <c r="C69" s="298"/>
      <c r="D69" s="284"/>
      <c r="E69" s="70">
        <f>E32*5%</f>
        <v>0</v>
      </c>
      <c r="F69" s="263"/>
      <c r="G69" s="255"/>
      <c r="H69" s="255"/>
      <c r="I69" s="255"/>
      <c r="J69" s="255"/>
      <c r="K69" s="255"/>
    </row>
    <row r="70" spans="1:14" ht="26.25" customHeight="1" x14ac:dyDescent="0.2">
      <c r="A70" s="249" t="s">
        <v>8</v>
      </c>
      <c r="B70" s="283" t="s">
        <v>230</v>
      </c>
      <c r="C70" s="298"/>
      <c r="D70" s="284"/>
      <c r="E70" s="70">
        <f>14.77-7.38</f>
        <v>7.39</v>
      </c>
      <c r="F70" s="263"/>
      <c r="G70" s="255"/>
      <c r="H70" s="255"/>
      <c r="I70" s="255"/>
      <c r="J70" s="255"/>
      <c r="K70" s="255"/>
    </row>
    <row r="71" spans="1:14" ht="26.25" customHeight="1" x14ac:dyDescent="0.2">
      <c r="A71" s="249" t="s">
        <v>28</v>
      </c>
      <c r="B71" s="283" t="s">
        <v>228</v>
      </c>
      <c r="C71" s="298"/>
      <c r="D71" s="284"/>
      <c r="E71" s="70">
        <f>33.12-16.56</f>
        <v>16.559999999999999</v>
      </c>
      <c r="F71" s="263"/>
      <c r="G71" s="255"/>
      <c r="H71" s="255"/>
      <c r="I71" s="255"/>
      <c r="J71" s="255"/>
      <c r="K71" s="255"/>
    </row>
    <row r="72" spans="1:14" ht="26.25" customHeight="1" x14ac:dyDescent="0.2">
      <c r="A72" s="197" t="s">
        <v>29</v>
      </c>
      <c r="B72" s="314" t="s">
        <v>170</v>
      </c>
      <c r="C72" s="315"/>
      <c r="D72" s="316"/>
      <c r="E72" s="70">
        <v>69.98</v>
      </c>
      <c r="F72" s="263"/>
      <c r="G72" s="255"/>
      <c r="H72" s="255"/>
      <c r="I72" s="255"/>
      <c r="J72" s="255"/>
      <c r="K72" s="255"/>
    </row>
    <row r="73" spans="1:14" ht="26.25" customHeight="1" x14ac:dyDescent="0.2">
      <c r="A73" s="197" t="s">
        <v>30</v>
      </c>
      <c r="B73" s="314" t="s">
        <v>171</v>
      </c>
      <c r="C73" s="315"/>
      <c r="D73" s="316"/>
      <c r="E73" s="70">
        <v>166</v>
      </c>
      <c r="F73" s="263"/>
      <c r="G73" s="255"/>
      <c r="H73" s="255"/>
      <c r="I73" s="255"/>
      <c r="J73" s="255"/>
      <c r="K73" s="255"/>
    </row>
    <row r="74" spans="1:14" ht="15.75" customHeight="1" x14ac:dyDescent="0.2">
      <c r="A74" s="197" t="s">
        <v>50</v>
      </c>
      <c r="B74" s="314" t="s">
        <v>172</v>
      </c>
      <c r="C74" s="315"/>
      <c r="D74" s="316"/>
      <c r="E74" s="70">
        <f>'2.3-Transporte'!B9</f>
        <v>0</v>
      </c>
      <c r="F74" s="208"/>
      <c r="G74" s="180"/>
    </row>
    <row r="75" spans="1:14" ht="29.25" customHeight="1" x14ac:dyDescent="0.2">
      <c r="A75" s="197" t="s">
        <v>229</v>
      </c>
      <c r="B75" s="314" t="s">
        <v>227</v>
      </c>
      <c r="C75" s="315"/>
      <c r="D75" s="316"/>
      <c r="E75" s="70">
        <v>274.3</v>
      </c>
      <c r="F75" s="317"/>
      <c r="G75" s="318"/>
      <c r="H75" s="318"/>
      <c r="I75" s="318"/>
      <c r="J75" s="318"/>
      <c r="K75" s="318"/>
      <c r="L75" s="318"/>
      <c r="M75" s="318"/>
      <c r="N75" s="318"/>
    </row>
    <row r="76" spans="1:14" ht="12.75" customHeight="1" x14ac:dyDescent="0.2">
      <c r="A76" s="197" t="s">
        <v>231</v>
      </c>
      <c r="B76" s="314" t="s">
        <v>232</v>
      </c>
      <c r="C76" s="315"/>
      <c r="D76" s="316"/>
      <c r="E76" s="70">
        <f>E32*10%</f>
        <v>0</v>
      </c>
      <c r="F76" s="73"/>
      <c r="G76" s="180"/>
    </row>
    <row r="77" spans="1:14" ht="12.75" customHeight="1" x14ac:dyDescent="0.2">
      <c r="A77" s="260" t="s">
        <v>239</v>
      </c>
      <c r="B77" s="314" t="s">
        <v>241</v>
      </c>
      <c r="C77" s="315"/>
      <c r="D77" s="316"/>
      <c r="E77" s="70">
        <f>'2.3-Seguro de vida'!C2</f>
        <v>0</v>
      </c>
      <c r="F77" s="73"/>
      <c r="G77" s="180"/>
    </row>
    <row r="78" spans="1:14" ht="24.75" customHeight="1" thickBot="1" x14ac:dyDescent="0.25">
      <c r="A78" s="260" t="s">
        <v>240</v>
      </c>
      <c r="B78" s="314" t="s">
        <v>242</v>
      </c>
      <c r="C78" s="315"/>
      <c r="D78" s="316"/>
      <c r="E78" s="70"/>
      <c r="F78" s="208"/>
      <c r="G78" s="180"/>
    </row>
    <row r="79" spans="1:14" ht="17.25" customHeight="1" thickBot="1" x14ac:dyDescent="0.25">
      <c r="A79" s="319" t="s">
        <v>32</v>
      </c>
      <c r="B79" s="320"/>
      <c r="C79" s="320"/>
      <c r="D79" s="320"/>
      <c r="E79" s="168">
        <f>SUM(E67:E78)</f>
        <v>534.23</v>
      </c>
      <c r="F79" s="181"/>
      <c r="G79" s="181"/>
    </row>
    <row r="80" spans="1:14" x14ac:dyDescent="0.2">
      <c r="A80" s="187" t="s">
        <v>139</v>
      </c>
      <c r="B80" s="187"/>
      <c r="C80" s="187"/>
      <c r="D80" s="187"/>
      <c r="E80" s="187"/>
      <c r="F80" s="187"/>
      <c r="G80" s="187"/>
      <c r="H80" s="177"/>
      <c r="I80" s="224"/>
    </row>
    <row r="81" spans="1:28" ht="26.25" customHeight="1" x14ac:dyDescent="0.2">
      <c r="A81" s="292" t="s">
        <v>140</v>
      </c>
      <c r="B81" s="292"/>
      <c r="C81" s="292"/>
      <c r="D81" s="292"/>
      <c r="E81" s="292"/>
      <c r="F81" s="292"/>
      <c r="G81" s="292"/>
      <c r="H81" s="177"/>
      <c r="I81" s="224"/>
    </row>
    <row r="82" spans="1:28" x14ac:dyDescent="0.2">
      <c r="A82" s="177"/>
      <c r="B82" s="177"/>
      <c r="C82" s="177"/>
      <c r="D82" s="177"/>
      <c r="E82" s="177"/>
      <c r="F82" s="177"/>
      <c r="G82" s="177"/>
      <c r="H82" s="177"/>
      <c r="I82" s="224"/>
    </row>
    <row r="83" spans="1:28" x14ac:dyDescent="0.2">
      <c r="A83" s="177" t="s">
        <v>58</v>
      </c>
      <c r="B83" s="177"/>
      <c r="C83" s="177"/>
      <c r="D83" s="177"/>
      <c r="E83" s="177"/>
      <c r="F83" s="177"/>
      <c r="G83" s="206"/>
      <c r="H83" s="177"/>
      <c r="I83" s="224"/>
    </row>
    <row r="84" spans="1:28" ht="38.25" x14ac:dyDescent="0.2">
      <c r="A84" s="251">
        <v>2</v>
      </c>
      <c r="B84" s="280" t="s">
        <v>59</v>
      </c>
      <c r="C84" s="280"/>
      <c r="D84" s="280"/>
      <c r="E84" s="251" t="s">
        <v>110</v>
      </c>
      <c r="F84" s="251" t="s">
        <v>111</v>
      </c>
      <c r="G84" s="252"/>
    </row>
    <row r="85" spans="1:28" x14ac:dyDescent="0.2">
      <c r="A85" s="249" t="s">
        <v>35</v>
      </c>
      <c r="B85" s="268" t="s">
        <v>36</v>
      </c>
      <c r="C85" s="268"/>
      <c r="D85" s="268"/>
      <c r="E85" s="29">
        <f>E45</f>
        <v>0</v>
      </c>
      <c r="F85" s="29">
        <f>E45</f>
        <v>0</v>
      </c>
      <c r="G85" s="57"/>
    </row>
    <row r="86" spans="1:28" x14ac:dyDescent="0.2">
      <c r="A86" s="249" t="s">
        <v>40</v>
      </c>
      <c r="B86" s="268" t="s">
        <v>41</v>
      </c>
      <c r="C86" s="268"/>
      <c r="D86" s="268"/>
      <c r="E86" s="29">
        <f>E59</f>
        <v>0</v>
      </c>
      <c r="F86" s="29">
        <f>F59</f>
        <v>0</v>
      </c>
      <c r="G86" s="57"/>
    </row>
    <row r="87" spans="1:28" x14ac:dyDescent="0.2">
      <c r="A87" s="249" t="s">
        <v>54</v>
      </c>
      <c r="B87" s="268" t="s">
        <v>55</v>
      </c>
      <c r="C87" s="268"/>
      <c r="D87" s="268"/>
      <c r="E87" s="29">
        <f>E79</f>
        <v>534.23</v>
      </c>
      <c r="F87" s="29">
        <f>E79</f>
        <v>534.23</v>
      </c>
      <c r="G87" s="57"/>
    </row>
    <row r="88" spans="1:28" x14ac:dyDescent="0.2">
      <c r="A88" s="269" t="s">
        <v>32</v>
      </c>
      <c r="B88" s="270"/>
      <c r="C88" s="270"/>
      <c r="D88" s="289"/>
      <c r="E88" s="30">
        <f>SUM(E85:E87)</f>
        <v>534.23</v>
      </c>
      <c r="F88" s="30">
        <f t="shared" ref="F88" si="2">SUM(F85:F87)</f>
        <v>534.23</v>
      </c>
      <c r="G88" s="214"/>
    </row>
    <row r="89" spans="1:28" x14ac:dyDescent="0.2">
      <c r="A89" s="175"/>
      <c r="B89" s="175"/>
      <c r="C89" s="175"/>
      <c r="D89" s="175"/>
      <c r="E89" s="175"/>
      <c r="F89" s="175"/>
      <c r="G89" s="175"/>
    </row>
    <row r="90" spans="1:28" x14ac:dyDescent="0.2">
      <c r="A90" s="212" t="s">
        <v>60</v>
      </c>
      <c r="B90" s="211"/>
      <c r="C90" s="211"/>
      <c r="D90" s="211"/>
      <c r="E90" s="211"/>
      <c r="F90" s="211"/>
      <c r="G90" s="177"/>
      <c r="H90" s="177"/>
      <c r="I90" s="224"/>
    </row>
    <row r="91" spans="1:28" ht="38.25" x14ac:dyDescent="0.2">
      <c r="A91" s="251">
        <v>3</v>
      </c>
      <c r="B91" s="280" t="s">
        <v>61</v>
      </c>
      <c r="C91" s="280"/>
      <c r="D91" s="280"/>
      <c r="E91" s="251" t="s">
        <v>110</v>
      </c>
      <c r="F91" s="251" t="s">
        <v>111</v>
      </c>
      <c r="G91" s="252"/>
      <c r="H91" s="182"/>
    </row>
    <row r="92" spans="1:28" s="228" customFormat="1" ht="50.25" customHeight="1" x14ac:dyDescent="0.2">
      <c r="A92" s="197" t="s">
        <v>3</v>
      </c>
      <c r="B92" s="307" t="s">
        <v>62</v>
      </c>
      <c r="C92" s="307"/>
      <c r="D92" s="307"/>
      <c r="E92" s="70">
        <f>(E37/12)*5%</f>
        <v>0</v>
      </c>
      <c r="F92" s="70">
        <f>(E37/12)*5%</f>
        <v>0</v>
      </c>
      <c r="G92" s="299"/>
      <c r="H92" s="300"/>
      <c r="I92" s="300"/>
      <c r="J92" s="300"/>
      <c r="K92" s="300"/>
      <c r="L92" s="233"/>
      <c r="M92" s="233"/>
      <c r="N92" s="233"/>
    </row>
    <row r="93" spans="1:28" s="228" customFormat="1" ht="36.75" customHeight="1" x14ac:dyDescent="0.2">
      <c r="A93" s="197" t="s">
        <v>5</v>
      </c>
      <c r="B93" s="307" t="s">
        <v>63</v>
      </c>
      <c r="C93" s="307"/>
      <c r="D93" s="307"/>
      <c r="E93" s="70">
        <f>E92*8%</f>
        <v>0</v>
      </c>
      <c r="F93" s="70">
        <f>F92*8%</f>
        <v>0</v>
      </c>
      <c r="G93" s="299"/>
      <c r="H93" s="300"/>
      <c r="I93" s="300"/>
      <c r="J93" s="300"/>
      <c r="K93" s="300"/>
    </row>
    <row r="94" spans="1:28" s="228" customFormat="1" ht="81" customHeight="1" x14ac:dyDescent="0.2">
      <c r="A94" s="219" t="s">
        <v>7</v>
      </c>
      <c r="B94" s="307" t="s">
        <v>173</v>
      </c>
      <c r="C94" s="307"/>
      <c r="D94" s="307"/>
      <c r="E94" s="70">
        <f>(((E37+E43+E44)*40%)*8%)*0%</f>
        <v>0</v>
      </c>
      <c r="F94" s="70">
        <f>(((E37+E43+E44)*40%)*8%)*0%</f>
        <v>0</v>
      </c>
      <c r="G94" s="299"/>
      <c r="H94" s="300"/>
      <c r="I94" s="300"/>
      <c r="J94" s="300"/>
      <c r="K94" s="300"/>
      <c r="L94" s="149"/>
      <c r="M94" s="149"/>
      <c r="N94" s="149"/>
      <c r="O94" s="149"/>
      <c r="P94" s="149"/>
      <c r="Q94" s="149"/>
      <c r="R94" s="149"/>
      <c r="S94" s="149"/>
      <c r="T94" s="149"/>
      <c r="U94" s="149"/>
      <c r="V94" s="149"/>
      <c r="W94" s="149"/>
      <c r="X94" s="149"/>
      <c r="Y94" s="149"/>
      <c r="Z94" s="149"/>
      <c r="AA94" s="149"/>
      <c r="AB94" s="149"/>
    </row>
    <row r="95" spans="1:28" s="228" customFormat="1" ht="36.75" customHeight="1" x14ac:dyDescent="0.2">
      <c r="A95" s="249" t="s">
        <v>8</v>
      </c>
      <c r="B95" s="268" t="s">
        <v>64</v>
      </c>
      <c r="C95" s="268"/>
      <c r="D95" s="268"/>
      <c r="E95" s="26">
        <f>(((E37/30)/12)*7)*100%</f>
        <v>0</v>
      </c>
      <c r="F95" s="26">
        <f>(((E37/30)/12)*7)*100%</f>
        <v>0</v>
      </c>
      <c r="G95" s="299"/>
      <c r="H95" s="300"/>
      <c r="I95" s="300"/>
      <c r="J95" s="300"/>
      <c r="K95" s="300"/>
    </row>
    <row r="96" spans="1:28" s="228" customFormat="1" ht="29.25" customHeight="1" x14ac:dyDescent="0.2">
      <c r="A96" s="219" t="s">
        <v>28</v>
      </c>
      <c r="B96" s="313" t="s">
        <v>65</v>
      </c>
      <c r="C96" s="313"/>
      <c r="D96" s="313"/>
      <c r="E96" s="26" t="e">
        <f>E95*E60</f>
        <v>#DIV/0!</v>
      </c>
      <c r="F96" s="26" t="e">
        <f>F95*F60</f>
        <v>#DIV/0!</v>
      </c>
      <c r="G96" s="299"/>
      <c r="H96" s="300"/>
      <c r="I96" s="300"/>
      <c r="J96" s="300"/>
      <c r="K96" s="300"/>
    </row>
    <row r="97" spans="1:32" s="228" customFormat="1" ht="29.25" customHeight="1" x14ac:dyDescent="0.2">
      <c r="A97" s="33" t="s">
        <v>29</v>
      </c>
      <c r="B97" s="307" t="s">
        <v>179</v>
      </c>
      <c r="C97" s="307"/>
      <c r="D97" s="307"/>
      <c r="E97" s="32">
        <f>SUM(E98:E98)</f>
        <v>0</v>
      </c>
      <c r="F97" s="26">
        <f>SUM(F98:F98)</f>
        <v>0</v>
      </c>
      <c r="G97" s="299"/>
      <c r="H97" s="300"/>
      <c r="I97" s="300"/>
      <c r="J97" s="300"/>
      <c r="K97" s="300"/>
    </row>
    <row r="98" spans="1:32" s="228" customFormat="1" ht="25.5" customHeight="1" x14ac:dyDescent="0.2">
      <c r="A98" s="249"/>
      <c r="B98" s="310" t="s">
        <v>114</v>
      </c>
      <c r="C98" s="310"/>
      <c r="D98" s="310"/>
      <c r="E98" s="103">
        <f>(E37)*4%</f>
        <v>0</v>
      </c>
      <c r="F98" s="104">
        <f>(((E37+E43+E44)*40%)*8%)*100%</f>
        <v>0</v>
      </c>
      <c r="G98" s="299"/>
      <c r="H98" s="300"/>
      <c r="I98" s="300"/>
      <c r="J98" s="300"/>
      <c r="K98" s="300"/>
    </row>
    <row r="99" spans="1:32" s="228" customFormat="1" x14ac:dyDescent="0.2">
      <c r="A99" s="162"/>
      <c r="B99" s="161"/>
      <c r="C99" s="161"/>
      <c r="D99" s="163"/>
      <c r="E99" s="103"/>
      <c r="F99" s="104"/>
      <c r="G99" s="254"/>
      <c r="H99" s="254"/>
      <c r="I99" s="254"/>
      <c r="J99" s="254"/>
      <c r="K99" s="254"/>
    </row>
    <row r="100" spans="1:32" x14ac:dyDescent="0.2">
      <c r="A100" s="296" t="s">
        <v>32</v>
      </c>
      <c r="B100" s="311"/>
      <c r="C100" s="311"/>
      <c r="D100" s="297"/>
      <c r="E100" s="27" t="e">
        <f>SUM(E92,E93,E94,E95,E96,E97)</f>
        <v>#DIV/0!</v>
      </c>
      <c r="F100" s="27" t="e">
        <f>SUM(F92,F93,F94,F95,F96,F97)</f>
        <v>#DIV/0!</v>
      </c>
      <c r="G100" s="54"/>
      <c r="H100" s="181"/>
    </row>
    <row r="101" spans="1:32" x14ac:dyDescent="0.2">
      <c r="A101" s="174"/>
      <c r="B101" s="174"/>
      <c r="C101" s="174"/>
      <c r="D101" s="174"/>
      <c r="E101" s="174"/>
      <c r="F101" s="174"/>
      <c r="G101" s="174"/>
    </row>
    <row r="102" spans="1:32" x14ac:dyDescent="0.2">
      <c r="A102" s="178" t="s">
        <v>66</v>
      </c>
      <c r="B102" s="178"/>
      <c r="C102" s="178"/>
      <c r="D102" s="178"/>
      <c r="E102" s="84"/>
      <c r="F102" s="178"/>
      <c r="G102" s="178"/>
      <c r="H102" s="177"/>
      <c r="I102" s="224"/>
    </row>
    <row r="103" spans="1:32" ht="8.25" customHeight="1" x14ac:dyDescent="0.2">
      <c r="A103" s="177"/>
      <c r="B103" s="177"/>
      <c r="C103" s="177"/>
      <c r="D103" s="177"/>
      <c r="E103" s="177"/>
      <c r="F103" s="177"/>
      <c r="G103" s="177"/>
      <c r="H103" s="177"/>
      <c r="I103" s="224"/>
    </row>
    <row r="104" spans="1:32" s="154" customFormat="1" ht="24.75" customHeight="1" x14ac:dyDescent="0.25">
      <c r="A104" s="312" t="s">
        <v>141</v>
      </c>
      <c r="B104" s="312"/>
      <c r="C104" s="312"/>
      <c r="D104" s="312"/>
      <c r="E104" s="312"/>
      <c r="F104" s="312"/>
      <c r="G104" s="312"/>
      <c r="H104" s="155"/>
      <c r="I104" s="153"/>
    </row>
    <row r="105" spans="1:32" s="228" customFormat="1" ht="12.75" customHeight="1" x14ac:dyDescent="0.2">
      <c r="A105" s="312" t="s">
        <v>174</v>
      </c>
      <c r="B105" s="312"/>
      <c r="C105" s="312"/>
      <c r="D105" s="312"/>
      <c r="E105" s="312"/>
      <c r="F105" s="312"/>
      <c r="G105" s="312"/>
      <c r="H105" s="192"/>
      <c r="I105" s="227"/>
    </row>
    <row r="106" spans="1:32" ht="23.25" customHeight="1" x14ac:dyDescent="0.2">
      <c r="A106" s="292"/>
      <c r="B106" s="292"/>
      <c r="C106" s="292"/>
      <c r="D106" s="292"/>
      <c r="E106" s="292"/>
      <c r="F106" s="292"/>
      <c r="G106" s="292"/>
      <c r="H106" s="177"/>
      <c r="I106" s="224"/>
    </row>
    <row r="107" spans="1:32" x14ac:dyDescent="0.2">
      <c r="A107" s="177" t="s">
        <v>67</v>
      </c>
      <c r="B107" s="177"/>
      <c r="C107" s="177"/>
      <c r="D107" s="177"/>
      <c r="E107" s="177"/>
      <c r="F107" s="177"/>
      <c r="G107" s="177"/>
      <c r="H107" s="217"/>
      <c r="I107" s="224"/>
    </row>
    <row r="108" spans="1:32" ht="38.25" x14ac:dyDescent="0.2">
      <c r="A108" s="250" t="s">
        <v>68</v>
      </c>
      <c r="B108" s="272" t="s">
        <v>69</v>
      </c>
      <c r="C108" s="272"/>
      <c r="D108" s="272"/>
      <c r="E108" s="251" t="s">
        <v>110</v>
      </c>
      <c r="F108" s="251" t="s">
        <v>111</v>
      </c>
      <c r="G108" s="252"/>
      <c r="H108" s="215"/>
    </row>
    <row r="109" spans="1:32" ht="222.75" customHeight="1" x14ac:dyDescent="0.2">
      <c r="A109" s="197" t="s">
        <v>3</v>
      </c>
      <c r="B109" s="307" t="s">
        <v>70</v>
      </c>
      <c r="C109" s="307"/>
      <c r="D109" s="307"/>
      <c r="E109" s="70">
        <v>0</v>
      </c>
      <c r="F109" s="70">
        <v>0</v>
      </c>
      <c r="G109" s="308"/>
      <c r="H109" s="309"/>
      <c r="I109" s="309"/>
      <c r="J109" s="309"/>
      <c r="K109" s="309"/>
      <c r="L109" s="150"/>
      <c r="M109" s="150"/>
      <c r="N109" s="150"/>
      <c r="O109" s="150"/>
      <c r="P109" s="150"/>
      <c r="Q109" s="150"/>
      <c r="R109" s="150"/>
      <c r="S109" s="150"/>
      <c r="T109" s="150"/>
      <c r="U109" s="150"/>
      <c r="V109" s="150"/>
      <c r="W109" s="150"/>
      <c r="X109" s="150"/>
      <c r="Y109" s="150"/>
      <c r="Z109" s="150"/>
      <c r="AA109" s="150"/>
    </row>
    <row r="110" spans="1:32" ht="45" customHeight="1" x14ac:dyDescent="0.2">
      <c r="A110" s="249" t="s">
        <v>5</v>
      </c>
      <c r="B110" s="268" t="s">
        <v>69</v>
      </c>
      <c r="C110" s="268"/>
      <c r="D110" s="268"/>
      <c r="E110" s="26">
        <f>((E37/30)/12)*1</f>
        <v>0</v>
      </c>
      <c r="F110" s="26">
        <f>((E37/30)/12)*1</f>
        <v>0</v>
      </c>
      <c r="G110" s="299"/>
      <c r="H110" s="300"/>
      <c r="I110" s="300"/>
      <c r="J110" s="300"/>
      <c r="K110" s="300"/>
      <c r="L110" s="228"/>
      <c r="M110" s="228"/>
      <c r="N110" s="228"/>
      <c r="O110" s="228"/>
      <c r="P110" s="228"/>
      <c r="Q110" s="228"/>
      <c r="R110" s="228"/>
      <c r="S110" s="228"/>
      <c r="T110" s="228"/>
      <c r="U110" s="228"/>
      <c r="V110" s="228"/>
      <c r="W110" s="228"/>
      <c r="X110" s="228"/>
      <c r="Y110" s="228"/>
      <c r="Z110" s="228"/>
      <c r="AA110" s="228"/>
      <c r="AB110" s="228"/>
      <c r="AC110" s="228"/>
      <c r="AD110" s="228"/>
      <c r="AE110" s="228"/>
      <c r="AF110" s="228"/>
    </row>
    <row r="111" spans="1:32" ht="57" customHeight="1" x14ac:dyDescent="0.2">
      <c r="A111" s="249" t="s">
        <v>7</v>
      </c>
      <c r="B111" s="268" t="s">
        <v>71</v>
      </c>
      <c r="C111" s="268"/>
      <c r="D111" s="268"/>
      <c r="E111" s="26">
        <f>(((E37/30)/12*5)*1.5%)</f>
        <v>0</v>
      </c>
      <c r="F111" s="26">
        <f>(((E37/30)/12*5)*1.5%)</f>
        <v>0</v>
      </c>
      <c r="G111" s="299"/>
      <c r="H111" s="300"/>
      <c r="I111" s="300"/>
      <c r="J111" s="300"/>
      <c r="K111" s="300"/>
      <c r="L111" s="149"/>
      <c r="M111" s="149"/>
      <c r="N111" s="149"/>
      <c r="O111" s="149"/>
      <c r="P111" s="149"/>
      <c r="Q111" s="149"/>
      <c r="R111" s="149"/>
      <c r="S111" s="149"/>
      <c r="T111" s="149"/>
      <c r="U111" s="14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149"/>
      <c r="AF111" s="228"/>
    </row>
    <row r="112" spans="1:32" ht="54.75" customHeight="1" x14ac:dyDescent="0.2">
      <c r="A112" s="249" t="s">
        <v>8</v>
      </c>
      <c r="B112" s="283" t="s">
        <v>72</v>
      </c>
      <c r="C112" s="298"/>
      <c r="D112" s="284"/>
      <c r="E112" s="26">
        <f>(((E37/30)/12)*15)*8%</f>
        <v>0</v>
      </c>
      <c r="F112" s="26">
        <f>(((E37/30)/12)*15)*8%</f>
        <v>0</v>
      </c>
      <c r="G112" s="299"/>
      <c r="H112" s="300"/>
      <c r="I112" s="300"/>
      <c r="J112" s="300"/>
      <c r="K112" s="300"/>
      <c r="L112" s="149"/>
      <c r="M112" s="149"/>
      <c r="N112" s="149"/>
      <c r="O112" s="149"/>
      <c r="P112" s="149"/>
      <c r="Q112" s="149"/>
      <c r="R112" s="149"/>
      <c r="S112" s="149"/>
      <c r="T112" s="149"/>
      <c r="U112" s="149"/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149"/>
      <c r="AF112" s="149"/>
    </row>
    <row r="113" spans="1:32" ht="15" customHeight="1" x14ac:dyDescent="0.2">
      <c r="A113" s="249" t="s">
        <v>28</v>
      </c>
      <c r="B113" s="283" t="s">
        <v>73</v>
      </c>
      <c r="C113" s="298"/>
      <c r="D113" s="284"/>
      <c r="E113" s="26" t="s">
        <v>103</v>
      </c>
      <c r="F113" s="26" t="s">
        <v>103</v>
      </c>
      <c r="G113" s="299"/>
      <c r="H113" s="300"/>
      <c r="I113" s="300"/>
      <c r="J113" s="300"/>
      <c r="K113" s="300"/>
      <c r="L113" s="228"/>
      <c r="M113" s="228"/>
      <c r="N113" s="228"/>
      <c r="O113" s="228"/>
      <c r="P113" s="228"/>
      <c r="Q113" s="228"/>
      <c r="R113" s="228"/>
      <c r="S113" s="228"/>
      <c r="T113" s="228"/>
      <c r="U113" s="228"/>
      <c r="V113" s="228"/>
      <c r="W113" s="228"/>
      <c r="X113" s="228"/>
      <c r="Y113" s="228"/>
      <c r="Z113" s="228"/>
      <c r="AA113" s="228"/>
      <c r="AB113" s="228"/>
      <c r="AC113" s="228"/>
      <c r="AD113" s="228"/>
      <c r="AE113" s="228"/>
      <c r="AF113" s="228"/>
    </row>
    <row r="114" spans="1:32" ht="48.75" customHeight="1" x14ac:dyDescent="0.2">
      <c r="A114" s="249" t="s">
        <v>29</v>
      </c>
      <c r="B114" s="283" t="s">
        <v>31</v>
      </c>
      <c r="C114" s="298"/>
      <c r="D114" s="284"/>
      <c r="E114" s="26">
        <f>(((E37/30)/12)*5*40%)</f>
        <v>0</v>
      </c>
      <c r="F114" s="26">
        <f>(((E37/30)/12)*5*40%)</f>
        <v>0</v>
      </c>
      <c r="G114" s="305"/>
      <c r="H114" s="306"/>
      <c r="I114" s="306"/>
      <c r="J114" s="306"/>
      <c r="K114" s="306"/>
      <c r="L114" s="151"/>
      <c r="M114" s="151"/>
      <c r="N114" s="151"/>
      <c r="O114" s="151"/>
      <c r="P114" s="151"/>
      <c r="Q114" s="151"/>
      <c r="R114" s="151"/>
      <c r="S114" s="151"/>
      <c r="T114" s="151"/>
      <c r="U114" s="151"/>
      <c r="V114" s="151"/>
      <c r="W114" s="151"/>
      <c r="X114" s="151"/>
      <c r="Y114" s="228"/>
      <c r="Z114" s="228"/>
      <c r="AA114" s="228"/>
      <c r="AB114" s="228"/>
      <c r="AC114" s="228"/>
      <c r="AD114" s="228"/>
      <c r="AE114" s="228"/>
      <c r="AF114" s="228"/>
    </row>
    <row r="115" spans="1:32" x14ac:dyDescent="0.2">
      <c r="A115" s="269" t="s">
        <v>32</v>
      </c>
      <c r="B115" s="270"/>
      <c r="C115" s="270"/>
      <c r="D115" s="289"/>
      <c r="E115" s="27">
        <f>SUM(E109:E114)</f>
        <v>0</v>
      </c>
      <c r="F115" s="27">
        <f>SUM(F109:F114)</f>
        <v>0</v>
      </c>
      <c r="G115" s="54"/>
      <c r="H115" s="181"/>
    </row>
    <row r="116" spans="1:32" ht="31.5" customHeight="1" x14ac:dyDescent="0.2">
      <c r="A116" s="292" t="s">
        <v>181</v>
      </c>
      <c r="B116" s="292"/>
      <c r="C116" s="292"/>
      <c r="D116" s="292"/>
      <c r="E116" s="292"/>
      <c r="F116" s="292"/>
      <c r="G116" s="292"/>
    </row>
    <row r="117" spans="1:32" x14ac:dyDescent="0.2">
      <c r="B117" s="177"/>
      <c r="C117" s="177"/>
      <c r="D117" s="177"/>
      <c r="E117" s="177"/>
      <c r="F117" s="177"/>
      <c r="G117" s="177"/>
      <c r="H117" s="195"/>
      <c r="I117" s="224"/>
    </row>
    <row r="118" spans="1:32" s="213" customFormat="1" x14ac:dyDescent="0.2">
      <c r="A118" s="200" t="s">
        <v>116</v>
      </c>
      <c r="B118" s="200"/>
      <c r="C118" s="200"/>
      <c r="D118" s="200"/>
      <c r="E118" s="200"/>
      <c r="F118" s="200"/>
      <c r="G118" s="200"/>
      <c r="H118" s="195"/>
      <c r="I118" s="232"/>
    </row>
    <row r="119" spans="1:32" ht="38.25" x14ac:dyDescent="0.2">
      <c r="A119" s="250" t="s">
        <v>119</v>
      </c>
      <c r="B119" s="272" t="s">
        <v>120</v>
      </c>
      <c r="C119" s="272"/>
      <c r="D119" s="272"/>
      <c r="E119" s="251" t="s">
        <v>110</v>
      </c>
      <c r="F119" s="251" t="s">
        <v>111</v>
      </c>
      <c r="G119" s="252"/>
      <c r="H119" s="195"/>
      <c r="I119" s="224"/>
    </row>
    <row r="120" spans="1:32" ht="49.5" customHeight="1" x14ac:dyDescent="0.2">
      <c r="A120" s="249" t="s">
        <v>3</v>
      </c>
      <c r="B120" s="268" t="s">
        <v>115</v>
      </c>
      <c r="C120" s="268"/>
      <c r="D120" s="268"/>
      <c r="E120" s="26">
        <f>(((E37+(E37*1/3))*(4/12))/12)*2%</f>
        <v>0</v>
      </c>
      <c r="F120" s="26">
        <f>(((E37+(E37*1/3))*(4/12))/12)*2%</f>
        <v>0</v>
      </c>
      <c r="G120" s="299"/>
      <c r="H120" s="300"/>
      <c r="I120" s="300"/>
      <c r="J120" s="300"/>
      <c r="K120" s="300"/>
    </row>
    <row r="121" spans="1:32" ht="26.25" customHeight="1" x14ac:dyDescent="0.2">
      <c r="A121" s="249" t="s">
        <v>5</v>
      </c>
      <c r="B121" s="268" t="s">
        <v>117</v>
      </c>
      <c r="C121" s="268"/>
      <c r="D121" s="268"/>
      <c r="E121" s="26" t="e">
        <f>E120*E60</f>
        <v>#DIV/0!</v>
      </c>
      <c r="F121" s="26" t="e">
        <f>F120*F60</f>
        <v>#DIV/0!</v>
      </c>
      <c r="G121" s="299"/>
      <c r="H121" s="300"/>
      <c r="I121" s="300"/>
      <c r="J121" s="300"/>
      <c r="K121" s="300"/>
    </row>
    <row r="122" spans="1:32" ht="44.25" customHeight="1" x14ac:dyDescent="0.2">
      <c r="A122" s="249" t="s">
        <v>7</v>
      </c>
      <c r="B122" s="268" t="s">
        <v>118</v>
      </c>
      <c r="C122" s="268"/>
      <c r="D122" s="268"/>
      <c r="E122" s="26" t="e">
        <f>(((E37+E43)*(4/12))*2%)*E60</f>
        <v>#DIV/0!</v>
      </c>
      <c r="F122" s="26" t="e">
        <f>(((E37+E43)*(4/12))*2%)*F60</f>
        <v>#DIV/0!</v>
      </c>
      <c r="G122" s="299"/>
      <c r="H122" s="300"/>
      <c r="I122" s="300"/>
      <c r="J122" s="300"/>
      <c r="K122" s="300"/>
    </row>
    <row r="123" spans="1:32" ht="44.25" customHeight="1" x14ac:dyDescent="0.2">
      <c r="A123" s="249" t="s">
        <v>8</v>
      </c>
      <c r="B123" s="302" t="s">
        <v>72</v>
      </c>
      <c r="C123" s="303"/>
      <c r="D123" s="304"/>
      <c r="E123" s="26">
        <v>0</v>
      </c>
      <c r="F123" s="26">
        <v>0</v>
      </c>
      <c r="G123" s="254"/>
      <c r="H123" s="254"/>
      <c r="I123" s="254"/>
      <c r="J123" s="254"/>
      <c r="K123" s="254"/>
    </row>
    <row r="124" spans="1:32" x14ac:dyDescent="0.2">
      <c r="A124" s="249" t="s">
        <v>28</v>
      </c>
      <c r="B124" s="268" t="s">
        <v>31</v>
      </c>
      <c r="C124" s="268"/>
      <c r="D124" s="268"/>
      <c r="E124" s="26" t="s">
        <v>103</v>
      </c>
      <c r="F124" s="26" t="s">
        <v>103</v>
      </c>
      <c r="G124" s="54"/>
      <c r="H124" s="195"/>
      <c r="I124" s="224"/>
    </row>
    <row r="125" spans="1:32" ht="15" customHeight="1" x14ac:dyDescent="0.2">
      <c r="A125" s="272" t="s">
        <v>32</v>
      </c>
      <c r="B125" s="272"/>
      <c r="C125" s="272"/>
      <c r="D125" s="272"/>
      <c r="E125" s="27" t="e">
        <f>SUM(E120:E124)</f>
        <v>#DIV/0!</v>
      </c>
      <c r="F125" s="27" t="e">
        <f>SUM(F120:F124)</f>
        <v>#DIV/0!</v>
      </c>
      <c r="G125" s="54"/>
      <c r="H125" s="195"/>
      <c r="I125" s="224"/>
    </row>
    <row r="126" spans="1:32" ht="15" customHeight="1" x14ac:dyDescent="0.2">
      <c r="B126" s="177"/>
      <c r="C126" s="177"/>
      <c r="D126" s="177"/>
      <c r="E126" s="177"/>
      <c r="F126" s="177"/>
      <c r="G126" s="177"/>
      <c r="H126" s="195"/>
      <c r="I126" s="224"/>
    </row>
    <row r="127" spans="1:32" x14ac:dyDescent="0.2">
      <c r="A127" s="177" t="s">
        <v>74</v>
      </c>
      <c r="B127" s="177"/>
      <c r="C127" s="177"/>
      <c r="D127" s="177"/>
      <c r="E127" s="177"/>
      <c r="F127" s="177"/>
      <c r="G127" s="177"/>
      <c r="H127" s="177"/>
      <c r="I127" s="224"/>
    </row>
    <row r="128" spans="1:32" ht="38.25" x14ac:dyDescent="0.2">
      <c r="A128" s="250" t="s">
        <v>75</v>
      </c>
      <c r="B128" s="269" t="s">
        <v>76</v>
      </c>
      <c r="C128" s="270"/>
      <c r="D128" s="289"/>
      <c r="E128" s="251" t="s">
        <v>110</v>
      </c>
      <c r="F128" s="251" t="s">
        <v>111</v>
      </c>
      <c r="G128" s="252"/>
    </row>
    <row r="129" spans="1:11" ht="36" customHeight="1" x14ac:dyDescent="0.2">
      <c r="A129" s="249" t="s">
        <v>3</v>
      </c>
      <c r="B129" s="283" t="s">
        <v>77</v>
      </c>
      <c r="C129" s="298"/>
      <c r="D129" s="284"/>
      <c r="E129" s="198" t="s">
        <v>103</v>
      </c>
      <c r="F129" s="197" t="s">
        <v>103</v>
      </c>
      <c r="G129" s="299"/>
      <c r="H129" s="300"/>
      <c r="I129" s="300"/>
      <c r="J129" s="300"/>
      <c r="K129" s="300"/>
    </row>
    <row r="130" spans="1:11" x14ac:dyDescent="0.2">
      <c r="A130" s="269" t="s">
        <v>32</v>
      </c>
      <c r="B130" s="270"/>
      <c r="C130" s="270"/>
      <c r="D130" s="289"/>
      <c r="E130" s="189" t="str">
        <f>E129</f>
        <v>-</v>
      </c>
      <c r="F130" s="189" t="str">
        <f t="shared" ref="F130" si="3">F129</f>
        <v>-</v>
      </c>
      <c r="G130" s="207"/>
    </row>
    <row r="131" spans="1:11" ht="29.25" customHeight="1" x14ac:dyDescent="0.2">
      <c r="A131" s="292" t="s">
        <v>175</v>
      </c>
      <c r="B131" s="292"/>
      <c r="C131" s="292"/>
      <c r="D131" s="292"/>
      <c r="E131" s="292"/>
      <c r="F131" s="292"/>
      <c r="G131" s="292"/>
    </row>
    <row r="132" spans="1:11" x14ac:dyDescent="0.2">
      <c r="B132" s="177"/>
      <c r="C132" s="177"/>
      <c r="D132" s="177"/>
      <c r="E132" s="177"/>
      <c r="F132" s="177"/>
      <c r="G132" s="177"/>
      <c r="H132" s="177"/>
      <c r="I132" s="224"/>
    </row>
    <row r="133" spans="1:11" x14ac:dyDescent="0.2">
      <c r="A133" s="177" t="s">
        <v>78</v>
      </c>
      <c r="B133" s="177"/>
      <c r="C133" s="177"/>
      <c r="D133" s="177"/>
      <c r="E133" s="177"/>
      <c r="F133" s="177"/>
      <c r="G133" s="177"/>
      <c r="H133" s="177"/>
      <c r="I133" s="224"/>
    </row>
    <row r="134" spans="1:11" ht="38.25" x14ac:dyDescent="0.2">
      <c r="A134" s="251">
        <v>4</v>
      </c>
      <c r="B134" s="290" t="s">
        <v>79</v>
      </c>
      <c r="C134" s="301"/>
      <c r="D134" s="279"/>
      <c r="E134" s="251" t="s">
        <v>110</v>
      </c>
      <c r="F134" s="251" t="s">
        <v>111</v>
      </c>
      <c r="G134" s="252"/>
    </row>
    <row r="135" spans="1:11" x14ac:dyDescent="0.2">
      <c r="A135" s="249" t="s">
        <v>68</v>
      </c>
      <c r="B135" s="283" t="s">
        <v>69</v>
      </c>
      <c r="C135" s="298"/>
      <c r="D135" s="284"/>
      <c r="E135" s="26">
        <f>E115</f>
        <v>0</v>
      </c>
      <c r="F135" s="26">
        <f>F115</f>
        <v>0</v>
      </c>
      <c r="G135" s="54"/>
    </row>
    <row r="136" spans="1:11" ht="15" customHeight="1" x14ac:dyDescent="0.2">
      <c r="A136" s="249" t="s">
        <v>119</v>
      </c>
      <c r="B136" s="283" t="s">
        <v>121</v>
      </c>
      <c r="C136" s="298"/>
      <c r="D136" s="284"/>
      <c r="E136" s="36" t="e">
        <f>E125</f>
        <v>#DIV/0!</v>
      </c>
      <c r="F136" s="36" t="e">
        <f t="shared" ref="F136" si="4">F125</f>
        <v>#DIV/0!</v>
      </c>
      <c r="G136" s="59"/>
    </row>
    <row r="137" spans="1:11" x14ac:dyDescent="0.2">
      <c r="A137" s="249" t="s">
        <v>75</v>
      </c>
      <c r="B137" s="283" t="s">
        <v>76</v>
      </c>
      <c r="C137" s="298"/>
      <c r="D137" s="284"/>
      <c r="E137" s="36" t="str">
        <f>E130</f>
        <v>-</v>
      </c>
      <c r="F137" s="36" t="str">
        <f t="shared" ref="F137" si="5">F130</f>
        <v>-</v>
      </c>
      <c r="G137" s="59"/>
    </row>
    <row r="138" spans="1:11" x14ac:dyDescent="0.2">
      <c r="A138" s="269" t="s">
        <v>32</v>
      </c>
      <c r="B138" s="270"/>
      <c r="C138" s="270"/>
      <c r="D138" s="289"/>
      <c r="E138" s="37" t="e">
        <f>SUM(E135:E137)</f>
        <v>#DIV/0!</v>
      </c>
      <c r="F138" s="37" t="e">
        <f t="shared" ref="F138" si="6">SUM(F135:F137)</f>
        <v>#DIV/0!</v>
      </c>
      <c r="G138" s="60"/>
    </row>
    <row r="139" spans="1:11" x14ac:dyDescent="0.2">
      <c r="A139" s="175"/>
      <c r="B139" s="175"/>
      <c r="C139" s="175"/>
      <c r="D139" s="175"/>
      <c r="E139" s="175"/>
      <c r="F139" s="175"/>
      <c r="G139" s="175"/>
    </row>
    <row r="140" spans="1:11" x14ac:dyDescent="0.2">
      <c r="A140" s="178" t="s">
        <v>80</v>
      </c>
      <c r="B140" s="178"/>
      <c r="C140" s="178"/>
      <c r="D140" s="178"/>
      <c r="E140" s="178"/>
      <c r="F140" s="178"/>
      <c r="G140" s="178"/>
      <c r="H140" s="177"/>
      <c r="I140" s="224"/>
    </row>
    <row r="141" spans="1:11" x14ac:dyDescent="0.2">
      <c r="A141" s="175"/>
      <c r="B141" s="175"/>
      <c r="C141" s="175"/>
      <c r="D141" s="175"/>
      <c r="E141" s="175"/>
      <c r="F141" s="175"/>
      <c r="G141" s="175"/>
    </row>
    <row r="142" spans="1:11" x14ac:dyDescent="0.2">
      <c r="A142" s="250">
        <v>5</v>
      </c>
      <c r="B142" s="272" t="s">
        <v>81</v>
      </c>
      <c r="C142" s="272"/>
      <c r="D142" s="250" t="s">
        <v>24</v>
      </c>
      <c r="E142" s="182"/>
      <c r="F142" s="182"/>
      <c r="G142" s="182"/>
    </row>
    <row r="143" spans="1:11" ht="32.25" customHeight="1" x14ac:dyDescent="0.2">
      <c r="A143" s="249" t="s">
        <v>3</v>
      </c>
      <c r="B143" s="268" t="s">
        <v>151</v>
      </c>
      <c r="C143" s="268"/>
      <c r="D143" s="70">
        <f>'5A-Uniformes e EPIs'!K25</f>
        <v>0</v>
      </c>
      <c r="E143" s="299"/>
      <c r="F143" s="300"/>
      <c r="G143" s="300"/>
      <c r="H143" s="300"/>
      <c r="I143" s="300"/>
      <c r="J143" s="300"/>
      <c r="K143" s="300"/>
    </row>
    <row r="144" spans="1:11" x14ac:dyDescent="0.2">
      <c r="A144" s="249" t="s">
        <v>5</v>
      </c>
      <c r="B144" s="268" t="s">
        <v>221</v>
      </c>
      <c r="C144" s="268"/>
      <c r="D144" s="26">
        <f>'5B-ASO'!I14</f>
        <v>0</v>
      </c>
      <c r="E144" s="254"/>
      <c r="F144" s="180"/>
      <c r="G144" s="180"/>
    </row>
    <row r="145" spans="1:21" x14ac:dyDescent="0.2">
      <c r="A145" s="272" t="s">
        <v>32</v>
      </c>
      <c r="B145" s="272"/>
      <c r="C145" s="272"/>
      <c r="D145" s="27">
        <f>SUM(D143:D144)</f>
        <v>0</v>
      </c>
      <c r="E145" s="181"/>
      <c r="F145" s="181"/>
      <c r="G145" s="181"/>
    </row>
    <row r="146" spans="1:21" x14ac:dyDescent="0.2">
      <c r="A146" s="187" t="s">
        <v>142</v>
      </c>
      <c r="B146" s="187"/>
      <c r="C146" s="187"/>
      <c r="D146" s="187"/>
      <c r="E146" s="187"/>
      <c r="F146" s="187"/>
      <c r="G146" s="187"/>
      <c r="H146" s="177"/>
      <c r="I146" s="224"/>
    </row>
    <row r="147" spans="1:21" ht="14.25" customHeight="1" x14ac:dyDescent="0.2">
      <c r="A147" s="292"/>
      <c r="B147" s="292"/>
      <c r="C147" s="292"/>
      <c r="D147" s="292"/>
      <c r="E147" s="292"/>
      <c r="F147" s="292"/>
      <c r="G147" s="292"/>
      <c r="H147" s="177"/>
      <c r="I147" s="224"/>
    </row>
    <row r="148" spans="1:21" x14ac:dyDescent="0.2">
      <c r="A148" s="177"/>
      <c r="B148" s="177"/>
      <c r="C148" s="177"/>
      <c r="D148" s="177"/>
      <c r="E148" s="177"/>
      <c r="F148" s="177"/>
      <c r="G148" s="177"/>
      <c r="H148" s="177"/>
      <c r="I148" s="224"/>
    </row>
    <row r="149" spans="1:21" x14ac:dyDescent="0.2">
      <c r="A149" s="178" t="s">
        <v>82</v>
      </c>
      <c r="B149" s="178"/>
      <c r="C149" s="178"/>
      <c r="D149" s="178"/>
      <c r="E149" s="178"/>
      <c r="F149" s="178"/>
      <c r="G149" s="178"/>
      <c r="H149" s="177"/>
      <c r="I149" s="224"/>
    </row>
    <row r="150" spans="1:21" x14ac:dyDescent="0.2">
      <c r="A150" s="175"/>
      <c r="B150" s="175"/>
      <c r="C150" s="175"/>
      <c r="D150" s="175"/>
      <c r="E150" s="175"/>
      <c r="F150" s="175"/>
      <c r="G150" s="175"/>
    </row>
    <row r="151" spans="1:21" ht="27" customHeight="1" x14ac:dyDescent="0.2">
      <c r="A151" s="271">
        <v>6</v>
      </c>
      <c r="B151" s="294" t="s">
        <v>83</v>
      </c>
      <c r="C151" s="295"/>
      <c r="D151" s="280" t="s">
        <v>122</v>
      </c>
      <c r="E151" s="280"/>
      <c r="F151" s="280" t="s">
        <v>123</v>
      </c>
      <c r="G151" s="280"/>
      <c r="H151" s="280" t="s">
        <v>111</v>
      </c>
      <c r="I151" s="280"/>
      <c r="J151" s="291"/>
      <c r="K151" s="291"/>
    </row>
    <row r="152" spans="1:21" x14ac:dyDescent="0.2">
      <c r="A152" s="293"/>
      <c r="B152" s="296"/>
      <c r="C152" s="297"/>
      <c r="D152" s="251" t="s">
        <v>124</v>
      </c>
      <c r="E152" s="251" t="s">
        <v>125</v>
      </c>
      <c r="F152" s="251" t="s">
        <v>124</v>
      </c>
      <c r="G152" s="251" t="s">
        <v>125</v>
      </c>
      <c r="H152" s="251" t="s">
        <v>124</v>
      </c>
      <c r="I152" s="251" t="s">
        <v>125</v>
      </c>
      <c r="J152" s="252"/>
      <c r="K152" s="252"/>
    </row>
    <row r="153" spans="1:21" ht="65.25" customHeight="1" x14ac:dyDescent="0.2">
      <c r="A153" s="249" t="s">
        <v>3</v>
      </c>
      <c r="B153" s="283" t="s">
        <v>84</v>
      </c>
      <c r="C153" s="284"/>
      <c r="D153" s="234">
        <v>7.0000000000000007E-2</v>
      </c>
      <c r="E153" s="70" t="e">
        <f>(E37+E88+E100+E138+D145)*D153</f>
        <v>#DIV/0!</v>
      </c>
      <c r="F153" s="234">
        <f>D153</f>
        <v>7.0000000000000007E-2</v>
      </c>
      <c r="G153" s="70" t="e">
        <f>(E37+E88+E100+E138+D145)*F153</f>
        <v>#DIV/0!</v>
      </c>
      <c r="H153" s="234">
        <f>F153</f>
        <v>7.0000000000000007E-2</v>
      </c>
      <c r="I153" s="70" t="e">
        <f>(E37+F88+F100+F138+D145)*H153</f>
        <v>#DIV/0!</v>
      </c>
      <c r="J153" s="285"/>
      <c r="K153" s="286"/>
      <c r="L153" s="233"/>
      <c r="M153" s="233"/>
      <c r="N153" s="233"/>
      <c r="O153" s="233"/>
      <c r="P153" s="233"/>
      <c r="Q153" s="233"/>
      <c r="R153" s="233"/>
      <c r="S153" s="233"/>
      <c r="T153" s="233"/>
    </row>
    <row r="154" spans="1:21" ht="57" customHeight="1" x14ac:dyDescent="0.2">
      <c r="A154" s="249" t="s">
        <v>5</v>
      </c>
      <c r="B154" s="283" t="s">
        <v>85</v>
      </c>
      <c r="C154" s="284"/>
      <c r="D154" s="234">
        <v>0.1</v>
      </c>
      <c r="E154" s="106" t="e">
        <f>(E37+E88+E100+E138+D145+E153)*D154</f>
        <v>#DIV/0!</v>
      </c>
      <c r="F154" s="234">
        <f>D154</f>
        <v>0.1</v>
      </c>
      <c r="G154" s="70" t="e">
        <f>(E37+E88+E100+E138+D145+G153)*F154</f>
        <v>#DIV/0!</v>
      </c>
      <c r="H154" s="234">
        <f>F154</f>
        <v>0.1</v>
      </c>
      <c r="I154" s="70" t="e">
        <f>(E37+F88+F100+F138+D145+I153)*H154</f>
        <v>#DIV/0!</v>
      </c>
      <c r="J154" s="285"/>
      <c r="K154" s="286"/>
      <c r="L154" s="233"/>
      <c r="M154" s="233"/>
      <c r="N154" s="233"/>
      <c r="O154" s="233"/>
      <c r="P154" s="233"/>
      <c r="Q154" s="233"/>
      <c r="R154" s="233"/>
      <c r="S154" s="233"/>
      <c r="T154" s="233"/>
    </row>
    <row r="155" spans="1:21" ht="32.25" customHeight="1" x14ac:dyDescent="0.2">
      <c r="A155" s="249" t="s">
        <v>7</v>
      </c>
      <c r="B155" s="283" t="s">
        <v>86</v>
      </c>
      <c r="C155" s="284"/>
      <c r="D155" s="235" t="s">
        <v>103</v>
      </c>
      <c r="E155" s="108" t="e">
        <f>E157+E160+E161</f>
        <v>#DIV/0!</v>
      </c>
      <c r="F155" s="235" t="s">
        <v>103</v>
      </c>
      <c r="G155" s="108" t="e">
        <f>G157+G160+G161</f>
        <v>#DIV/0!</v>
      </c>
      <c r="H155" s="235" t="s">
        <v>103</v>
      </c>
      <c r="I155" s="108" t="e">
        <f>I157+I160+I161</f>
        <v>#DIV/0!</v>
      </c>
      <c r="J155" s="285"/>
      <c r="K155" s="286"/>
      <c r="L155" s="228"/>
      <c r="M155" s="228"/>
      <c r="N155" s="228"/>
      <c r="O155" s="228"/>
      <c r="P155" s="228"/>
      <c r="Q155" s="228"/>
      <c r="R155" s="228"/>
      <c r="S155" s="228"/>
      <c r="T155" s="228"/>
    </row>
    <row r="156" spans="1:21" s="202" customFormat="1" ht="91.5" customHeight="1" x14ac:dyDescent="0.2">
      <c r="A156" s="199"/>
      <c r="B156" s="287" t="s">
        <v>126</v>
      </c>
      <c r="C156" s="288"/>
      <c r="D156" s="109">
        <f>1-((D158+D159+D162))</f>
        <v>0.88749999999999996</v>
      </c>
      <c r="E156" s="110" t="e">
        <f>(E37+E88+E100+E138+D145+E153+E154)/D156</f>
        <v>#DIV/0!</v>
      </c>
      <c r="F156" s="109">
        <f>1-((F158+F159+F162))</f>
        <v>0.94350000000000001</v>
      </c>
      <c r="G156" s="110" t="e">
        <f>(E37+E88+E100+E138+D145+G153+G154)/F156</f>
        <v>#DIV/0!</v>
      </c>
      <c r="H156" s="109">
        <f>1-((H158+H159+H162))</f>
        <v>0.95350000000000001</v>
      </c>
      <c r="I156" s="110" t="e">
        <f>(E37+F88+F100+F138+D145+I153+I154)/H156</f>
        <v>#DIV/0!</v>
      </c>
      <c r="J156" s="285"/>
      <c r="K156" s="286"/>
      <c r="L156" s="149"/>
      <c r="M156" s="149"/>
      <c r="N156" s="149"/>
      <c r="O156" s="149"/>
      <c r="P156" s="149"/>
      <c r="Q156" s="149"/>
      <c r="R156" s="149"/>
      <c r="S156" s="149"/>
      <c r="T156" s="149"/>
      <c r="U156" s="254"/>
    </row>
    <row r="157" spans="1:21" ht="25.5" customHeight="1" x14ac:dyDescent="0.2">
      <c r="A157" s="249"/>
      <c r="B157" s="283" t="s">
        <v>127</v>
      </c>
      <c r="C157" s="284"/>
      <c r="D157" s="111" t="s">
        <v>103</v>
      </c>
      <c r="E157" s="108" t="e">
        <f>SUM(E158:E159)</f>
        <v>#DIV/0!</v>
      </c>
      <c r="F157" s="111" t="s">
        <v>103</v>
      </c>
      <c r="G157" s="108" t="e">
        <f>SUM(G158:G159)</f>
        <v>#DIV/0!</v>
      </c>
      <c r="H157" s="111" t="s">
        <v>103</v>
      </c>
      <c r="I157" s="108" t="e">
        <f>SUM(I158:I159)</f>
        <v>#DIV/0!</v>
      </c>
      <c r="J157" s="285"/>
      <c r="K157" s="286"/>
      <c r="L157" s="228"/>
      <c r="M157" s="228"/>
      <c r="N157" s="228"/>
      <c r="O157" s="228"/>
      <c r="P157" s="228"/>
      <c r="Q157" s="228"/>
      <c r="R157" s="228"/>
      <c r="S157" s="228"/>
      <c r="T157" s="228"/>
    </row>
    <row r="158" spans="1:21" s="202" customFormat="1" ht="38.25" customHeight="1" x14ac:dyDescent="0.2">
      <c r="A158" s="199"/>
      <c r="B158" s="287" t="s">
        <v>128</v>
      </c>
      <c r="C158" s="288"/>
      <c r="D158" s="236">
        <v>1.6500000000000001E-2</v>
      </c>
      <c r="E158" s="113" t="e">
        <f>E156*D158</f>
        <v>#DIV/0!</v>
      </c>
      <c r="F158" s="237">
        <v>6.4999999999999997E-3</v>
      </c>
      <c r="G158" s="113" t="e">
        <f>G156*F158</f>
        <v>#DIV/0!</v>
      </c>
      <c r="H158" s="237">
        <v>4.7000000000000002E-3</v>
      </c>
      <c r="I158" s="113" t="e">
        <f>I156*H158</f>
        <v>#DIV/0!</v>
      </c>
      <c r="J158" s="285"/>
      <c r="K158" s="286"/>
      <c r="L158" s="152"/>
      <c r="M158" s="152"/>
      <c r="N158" s="152"/>
      <c r="O158" s="152"/>
      <c r="P158" s="152"/>
      <c r="Q158" s="152"/>
      <c r="R158" s="152"/>
      <c r="S158" s="152"/>
      <c r="T158" s="152"/>
    </row>
    <row r="159" spans="1:21" s="202" customFormat="1" ht="33.75" customHeight="1" x14ac:dyDescent="0.2">
      <c r="A159" s="199"/>
      <c r="B159" s="287" t="s">
        <v>129</v>
      </c>
      <c r="C159" s="288"/>
      <c r="D159" s="236">
        <v>7.5999999999999998E-2</v>
      </c>
      <c r="E159" s="113" t="e">
        <f>E156*D159</f>
        <v>#DIV/0!</v>
      </c>
      <c r="F159" s="237">
        <v>0.03</v>
      </c>
      <c r="G159" s="113" t="e">
        <f>G156*F159</f>
        <v>#DIV/0!</v>
      </c>
      <c r="H159" s="237">
        <v>2.18E-2</v>
      </c>
      <c r="I159" s="113" t="e">
        <f>I156*H159</f>
        <v>#DIV/0!</v>
      </c>
      <c r="J159" s="285"/>
      <c r="K159" s="286"/>
      <c r="L159" s="152"/>
      <c r="M159" s="152"/>
      <c r="N159" s="152"/>
      <c r="O159" s="152"/>
      <c r="P159" s="152"/>
      <c r="Q159" s="152"/>
      <c r="R159" s="152"/>
      <c r="S159" s="152"/>
      <c r="T159" s="152"/>
    </row>
    <row r="160" spans="1:21" ht="62.25" customHeight="1" x14ac:dyDescent="0.2">
      <c r="A160" s="249"/>
      <c r="B160" s="283" t="s">
        <v>87</v>
      </c>
      <c r="C160" s="284"/>
      <c r="D160" s="235" t="s">
        <v>103</v>
      </c>
      <c r="E160" s="108">
        <v>0</v>
      </c>
      <c r="F160" s="235" t="s">
        <v>103</v>
      </c>
      <c r="G160" s="26">
        <v>0</v>
      </c>
      <c r="H160" s="235" t="s">
        <v>103</v>
      </c>
      <c r="I160" s="26">
        <v>0</v>
      </c>
      <c r="J160" s="285"/>
      <c r="K160" s="286"/>
      <c r="L160" s="228"/>
      <c r="M160" s="228"/>
      <c r="N160" s="228"/>
      <c r="O160" s="228"/>
      <c r="P160" s="228"/>
      <c r="Q160" s="228"/>
      <c r="R160" s="228"/>
      <c r="S160" s="228"/>
      <c r="T160" s="228"/>
    </row>
    <row r="161" spans="1:20" ht="15" customHeight="1" x14ac:dyDescent="0.2">
      <c r="A161" s="249"/>
      <c r="B161" s="283" t="s">
        <v>131</v>
      </c>
      <c r="C161" s="284"/>
      <c r="D161" s="235" t="s">
        <v>103</v>
      </c>
      <c r="E161" s="108" t="e">
        <f>E162</f>
        <v>#DIV/0!</v>
      </c>
      <c r="F161" s="235" t="s">
        <v>103</v>
      </c>
      <c r="G161" s="108" t="e">
        <f>G162</f>
        <v>#DIV/0!</v>
      </c>
      <c r="H161" s="235" t="s">
        <v>103</v>
      </c>
      <c r="I161" s="108" t="e">
        <f>I162</f>
        <v>#DIV/0!</v>
      </c>
      <c r="J161" s="285"/>
      <c r="K161" s="286"/>
      <c r="L161" s="228"/>
      <c r="M161" s="228"/>
      <c r="N161" s="228"/>
      <c r="O161" s="228"/>
      <c r="P161" s="228"/>
      <c r="Q161" s="228"/>
      <c r="R161" s="228"/>
      <c r="S161" s="228"/>
      <c r="T161" s="228"/>
    </row>
    <row r="162" spans="1:20" s="202" customFormat="1" ht="38.25" customHeight="1" x14ac:dyDescent="0.2">
      <c r="A162" s="199"/>
      <c r="B162" s="287" t="s">
        <v>130</v>
      </c>
      <c r="C162" s="288"/>
      <c r="D162" s="236">
        <v>0.02</v>
      </c>
      <c r="E162" s="113" t="e">
        <f>E156*D162</f>
        <v>#DIV/0!</v>
      </c>
      <c r="F162" s="238">
        <v>0.02</v>
      </c>
      <c r="G162" s="113" t="e">
        <f>G156*F162</f>
        <v>#DIV/0!</v>
      </c>
      <c r="H162" s="236">
        <v>0.02</v>
      </c>
      <c r="I162" s="113" t="e">
        <f>I156*H162</f>
        <v>#DIV/0!</v>
      </c>
      <c r="J162" s="285"/>
      <c r="K162" s="286"/>
      <c r="L162" s="152"/>
      <c r="M162" s="152"/>
      <c r="N162" s="152"/>
      <c r="O162" s="152"/>
      <c r="P162" s="152"/>
      <c r="Q162" s="152"/>
      <c r="R162" s="152"/>
      <c r="S162" s="152"/>
      <c r="T162" s="152"/>
    </row>
    <row r="163" spans="1:20" x14ac:dyDescent="0.2">
      <c r="A163" s="269" t="s">
        <v>132</v>
      </c>
      <c r="B163" s="270"/>
      <c r="C163" s="289"/>
      <c r="D163" s="39" t="s">
        <v>103</v>
      </c>
      <c r="E163" s="116" t="e">
        <f>E153+E154+E155</f>
        <v>#DIV/0!</v>
      </c>
      <c r="F163" s="39" t="s">
        <v>103</v>
      </c>
      <c r="G163" s="116" t="e">
        <f>G153+G154+G155</f>
        <v>#DIV/0!</v>
      </c>
      <c r="H163" s="39" t="s">
        <v>103</v>
      </c>
      <c r="I163" s="116" t="e">
        <f>I153+I154+I155</f>
        <v>#DIV/0!</v>
      </c>
      <c r="J163" s="59"/>
      <c r="K163" s="117"/>
    </row>
    <row r="164" spans="1:20" x14ac:dyDescent="0.2">
      <c r="A164" s="187" t="s">
        <v>143</v>
      </c>
      <c r="B164" s="177"/>
      <c r="C164" s="177"/>
      <c r="D164" s="177"/>
      <c r="E164" s="177"/>
      <c r="F164" s="177"/>
      <c r="G164" s="177"/>
      <c r="H164" s="177"/>
      <c r="I164" s="224"/>
    </row>
    <row r="165" spans="1:20" x14ac:dyDescent="0.2">
      <c r="A165" s="187" t="s">
        <v>144</v>
      </c>
      <c r="B165" s="177"/>
      <c r="C165" s="177"/>
      <c r="D165" s="177"/>
      <c r="E165" s="177"/>
      <c r="F165" s="177"/>
      <c r="G165" s="177"/>
      <c r="H165" s="177"/>
      <c r="I165" s="224"/>
    </row>
    <row r="166" spans="1:20" x14ac:dyDescent="0.2">
      <c r="A166" s="177"/>
      <c r="B166" s="177"/>
      <c r="C166" s="177"/>
      <c r="D166" s="177"/>
      <c r="E166" s="177"/>
      <c r="F166" s="177"/>
      <c r="G166" s="177"/>
      <c r="H166" s="177"/>
      <c r="I166" s="224"/>
    </row>
    <row r="167" spans="1:20" x14ac:dyDescent="0.2">
      <c r="A167" s="177" t="s">
        <v>177</v>
      </c>
      <c r="B167" s="177"/>
      <c r="C167" s="177"/>
      <c r="D167" s="177"/>
      <c r="E167" s="177"/>
      <c r="F167" s="177"/>
      <c r="G167" s="177"/>
      <c r="H167" s="177"/>
      <c r="I167" s="224"/>
    </row>
    <row r="168" spans="1:20" s="239" customFormat="1" ht="29.25" customHeight="1" x14ac:dyDescent="0.25">
      <c r="A168" s="193"/>
      <c r="B168" s="290" t="s">
        <v>88</v>
      </c>
      <c r="C168" s="279"/>
      <c r="D168" s="251" t="s">
        <v>122</v>
      </c>
      <c r="E168" s="251" t="s">
        <v>123</v>
      </c>
      <c r="F168" s="251" t="s">
        <v>111</v>
      </c>
      <c r="G168" s="252"/>
    </row>
    <row r="169" spans="1:20" ht="24" customHeight="1" x14ac:dyDescent="0.2">
      <c r="A169" s="249" t="s">
        <v>3</v>
      </c>
      <c r="B169" s="268" t="s">
        <v>89</v>
      </c>
      <c r="C169" s="268"/>
      <c r="D169" s="44">
        <f>E37</f>
        <v>0</v>
      </c>
      <c r="E169" s="44">
        <f>E37</f>
        <v>0</v>
      </c>
      <c r="F169" s="48">
        <f>E37</f>
        <v>0</v>
      </c>
      <c r="G169" s="61"/>
    </row>
    <row r="170" spans="1:20" ht="26.25" customHeight="1" x14ac:dyDescent="0.2">
      <c r="A170" s="249" t="s">
        <v>5</v>
      </c>
      <c r="B170" s="268" t="s">
        <v>90</v>
      </c>
      <c r="C170" s="268"/>
      <c r="D170" s="44">
        <f>E88</f>
        <v>534.23</v>
      </c>
      <c r="E170" s="44">
        <f>E88</f>
        <v>534.23</v>
      </c>
      <c r="F170" s="48">
        <f>F88</f>
        <v>534.23</v>
      </c>
      <c r="G170" s="61"/>
    </row>
    <row r="171" spans="1:20" x14ac:dyDescent="0.2">
      <c r="A171" s="249" t="s">
        <v>7</v>
      </c>
      <c r="B171" s="268" t="s">
        <v>91</v>
      </c>
      <c r="C171" s="268"/>
      <c r="D171" s="44" t="e">
        <f>E100</f>
        <v>#DIV/0!</v>
      </c>
      <c r="E171" s="44" t="e">
        <f>E100</f>
        <v>#DIV/0!</v>
      </c>
      <c r="F171" s="48" t="e">
        <f>F100</f>
        <v>#DIV/0!</v>
      </c>
      <c r="G171" s="61"/>
    </row>
    <row r="172" spans="1:20" ht="26.25" customHeight="1" x14ac:dyDescent="0.2">
      <c r="A172" s="249" t="s">
        <v>8</v>
      </c>
      <c r="B172" s="268" t="s">
        <v>92</v>
      </c>
      <c r="C172" s="268"/>
      <c r="D172" s="44" t="e">
        <f>E138</f>
        <v>#DIV/0!</v>
      </c>
      <c r="E172" s="44" t="e">
        <f>E138</f>
        <v>#DIV/0!</v>
      </c>
      <c r="F172" s="48" t="e">
        <f>F138</f>
        <v>#DIV/0!</v>
      </c>
      <c r="G172" s="61"/>
      <c r="H172" s="240"/>
    </row>
    <row r="173" spans="1:20" x14ac:dyDescent="0.2">
      <c r="A173" s="249" t="s">
        <v>28</v>
      </c>
      <c r="B173" s="268" t="s">
        <v>93</v>
      </c>
      <c r="C173" s="268"/>
      <c r="D173" s="44">
        <f>D145</f>
        <v>0</v>
      </c>
      <c r="E173" s="44">
        <f>D145</f>
        <v>0</v>
      </c>
      <c r="F173" s="48">
        <f>D145</f>
        <v>0</v>
      </c>
      <c r="G173" s="61"/>
    </row>
    <row r="174" spans="1:20" ht="15" customHeight="1" x14ac:dyDescent="0.2">
      <c r="A174" s="267" t="s">
        <v>94</v>
      </c>
      <c r="B174" s="267"/>
      <c r="C174" s="267"/>
      <c r="D174" s="44" t="e">
        <f>SUM(D169:D173)</f>
        <v>#DIV/0!</v>
      </c>
      <c r="E174" s="44" t="e">
        <f>SUM(E169:E173)</f>
        <v>#DIV/0!</v>
      </c>
      <c r="F174" s="44" t="e">
        <f>SUM(F169:F173)</f>
        <v>#DIV/0!</v>
      </c>
      <c r="G174" s="62"/>
    </row>
    <row r="175" spans="1:20" ht="26.25" customHeight="1" x14ac:dyDescent="0.2">
      <c r="A175" s="249" t="s">
        <v>29</v>
      </c>
      <c r="B175" s="268" t="s">
        <v>95</v>
      </c>
      <c r="C175" s="268"/>
      <c r="D175" s="44" t="e">
        <f>E163</f>
        <v>#DIV/0!</v>
      </c>
      <c r="E175" s="44" t="e">
        <f>G163</f>
        <v>#DIV/0!</v>
      </c>
      <c r="F175" s="48" t="e">
        <f>I163</f>
        <v>#DIV/0!</v>
      </c>
      <c r="G175" s="61"/>
    </row>
    <row r="176" spans="1:20" ht="17.25" customHeight="1" x14ac:dyDescent="0.2">
      <c r="A176" s="269" t="s">
        <v>96</v>
      </c>
      <c r="B176" s="270"/>
      <c r="C176" s="270"/>
      <c r="D176" s="45" t="e">
        <f>D174+D175</f>
        <v>#DIV/0!</v>
      </c>
      <c r="E176" s="45" t="e">
        <f t="shared" ref="E176:F176" si="7">E174+E175</f>
        <v>#DIV/0!</v>
      </c>
      <c r="F176" s="45" t="e">
        <f t="shared" si="7"/>
        <v>#DIV/0!</v>
      </c>
      <c r="G176" s="60"/>
      <c r="H176" s="120"/>
    </row>
    <row r="177" spans="1:11" hidden="1" x14ac:dyDescent="0.2">
      <c r="A177" s="175"/>
      <c r="B177" s="175"/>
      <c r="C177" s="175">
        <v>0</v>
      </c>
      <c r="D177" s="47" t="e">
        <f>D176-E156</f>
        <v>#DIV/0!</v>
      </c>
      <c r="E177" s="46" t="e">
        <f>E176-G156</f>
        <v>#DIV/0!</v>
      </c>
      <c r="F177" s="46" t="e">
        <f>F176-I156</f>
        <v>#DIV/0!</v>
      </c>
      <c r="G177" s="63"/>
    </row>
    <row r="178" spans="1:11" x14ac:dyDescent="0.2">
      <c r="A178" s="175"/>
      <c r="B178" s="175"/>
      <c r="C178" s="175"/>
      <c r="D178" s="78" t="e">
        <f>IF(D177=$C$177,"Ok","Erro")</f>
        <v>#DIV/0!</v>
      </c>
      <c r="E178" s="78" t="e">
        <f t="shared" ref="E178:F178" si="8">IF(E177=$C$177,"Ok","Erro")</f>
        <v>#DIV/0!</v>
      </c>
      <c r="F178" s="78" t="e">
        <f t="shared" si="8"/>
        <v>#DIV/0!</v>
      </c>
      <c r="G178" s="64"/>
    </row>
    <row r="179" spans="1:11" x14ac:dyDescent="0.2">
      <c r="A179" s="175"/>
      <c r="B179" s="175"/>
      <c r="C179" s="175"/>
      <c r="D179" s="78"/>
      <c r="E179" s="78"/>
      <c r="F179" s="78"/>
      <c r="G179" s="64"/>
    </row>
    <row r="180" spans="1:11" x14ac:dyDescent="0.2">
      <c r="A180" s="175"/>
      <c r="B180" s="175"/>
      <c r="C180" s="175"/>
      <c r="D180" s="175"/>
      <c r="E180" s="175"/>
      <c r="F180" s="184"/>
      <c r="G180" s="123"/>
    </row>
    <row r="181" spans="1:11" x14ac:dyDescent="0.2">
      <c r="A181" s="178" t="s">
        <v>178</v>
      </c>
      <c r="B181" s="178"/>
      <c r="C181" s="178"/>
      <c r="D181" s="178"/>
      <c r="E181" s="178"/>
      <c r="F181" s="185"/>
      <c r="G181" s="242"/>
    </row>
    <row r="182" spans="1:11" x14ac:dyDescent="0.2">
      <c r="A182" s="271" t="s">
        <v>98</v>
      </c>
      <c r="B182" s="271"/>
      <c r="C182" s="271"/>
      <c r="D182" s="271"/>
      <c r="E182" s="271"/>
      <c r="F182" s="272"/>
      <c r="G182" s="272"/>
      <c r="H182" s="272"/>
      <c r="I182" s="272"/>
      <c r="J182" s="272"/>
      <c r="K182" s="272"/>
    </row>
    <row r="183" spans="1:11" x14ac:dyDescent="0.2">
      <c r="A183" s="273"/>
      <c r="B183" s="275" t="s">
        <v>99</v>
      </c>
      <c r="C183" s="275"/>
      <c r="D183" s="275"/>
      <c r="E183" s="276"/>
      <c r="F183" s="279" t="s">
        <v>122</v>
      </c>
      <c r="G183" s="280"/>
      <c r="H183" s="280" t="s">
        <v>123</v>
      </c>
      <c r="I183" s="280"/>
      <c r="J183" s="280" t="s">
        <v>111</v>
      </c>
      <c r="K183" s="280"/>
    </row>
    <row r="184" spans="1:11" x14ac:dyDescent="0.2">
      <c r="A184" s="274"/>
      <c r="B184" s="277"/>
      <c r="C184" s="277"/>
      <c r="D184" s="277"/>
      <c r="E184" s="278"/>
      <c r="F184" s="281" t="s">
        <v>24</v>
      </c>
      <c r="G184" s="282"/>
      <c r="H184" s="282" t="s">
        <v>24</v>
      </c>
      <c r="I184" s="282"/>
      <c r="J184" s="282" t="s">
        <v>24</v>
      </c>
      <c r="K184" s="282"/>
    </row>
    <row r="185" spans="1:11" x14ac:dyDescent="0.2">
      <c r="A185" s="220" t="s">
        <v>3</v>
      </c>
      <c r="B185" s="265" t="s">
        <v>100</v>
      </c>
      <c r="C185" s="265"/>
      <c r="D185" s="265"/>
      <c r="E185" s="265"/>
      <c r="F185" s="266" t="e">
        <f>D176*$D$18</f>
        <v>#DIV/0!</v>
      </c>
      <c r="G185" s="267"/>
      <c r="H185" s="266" t="e">
        <f>E176*$D$18</f>
        <v>#DIV/0!</v>
      </c>
      <c r="I185" s="267"/>
      <c r="J185" s="266" t="e">
        <f>F176*$D$18</f>
        <v>#DIV/0!</v>
      </c>
      <c r="K185" s="267"/>
    </row>
    <row r="186" spans="1:11" ht="24" customHeight="1" x14ac:dyDescent="0.2">
      <c r="A186" s="249" t="s">
        <v>5</v>
      </c>
      <c r="B186" s="268" t="s">
        <v>106</v>
      </c>
      <c r="C186" s="268"/>
      <c r="D186" s="268"/>
      <c r="E186" s="268"/>
      <c r="F186" s="266" t="e">
        <f>F185*$E$14</f>
        <v>#DIV/0!</v>
      </c>
      <c r="G186" s="267"/>
      <c r="H186" s="266" t="e">
        <f>H185*$E$14</f>
        <v>#DIV/0!</v>
      </c>
      <c r="I186" s="267"/>
      <c r="J186" s="266" t="e">
        <f>J185*$E$14</f>
        <v>#DIV/0!</v>
      </c>
      <c r="K186" s="267"/>
    </row>
    <row r="187" spans="1:11" x14ac:dyDescent="0.2">
      <c r="A187" s="174" t="s">
        <v>101</v>
      </c>
      <c r="B187" s="187"/>
      <c r="C187" s="187"/>
      <c r="D187" s="187"/>
      <c r="E187" s="187"/>
      <c r="F187" s="174"/>
      <c r="G187" s="174"/>
    </row>
    <row r="188" spans="1:11" x14ac:dyDescent="0.2">
      <c r="G188" s="121"/>
      <c r="I188" s="121"/>
      <c r="K188" s="121"/>
    </row>
    <row r="189" spans="1:11" x14ac:dyDescent="0.2">
      <c r="G189" s="121"/>
      <c r="I189" s="121"/>
      <c r="K189" s="121"/>
    </row>
    <row r="191" spans="1:11" x14ac:dyDescent="0.2">
      <c r="G191" s="121"/>
      <c r="I191" s="121"/>
      <c r="K191" s="121"/>
    </row>
    <row r="192" spans="1:11" x14ac:dyDescent="0.2">
      <c r="G192" s="121"/>
      <c r="I192" s="121"/>
      <c r="K192" s="121"/>
    </row>
    <row r="194" spans="4:11" x14ac:dyDescent="0.2">
      <c r="D194" s="121"/>
    </row>
    <row r="195" spans="4:11" x14ac:dyDescent="0.2">
      <c r="D195" s="121"/>
    </row>
    <row r="196" spans="4:11" x14ac:dyDescent="0.2">
      <c r="G196" s="241"/>
    </row>
    <row r="200" spans="4:11" x14ac:dyDescent="0.2">
      <c r="K200" s="121"/>
    </row>
  </sheetData>
  <mergeCells count="191">
    <mergeCell ref="A1:G1"/>
    <mergeCell ref="A2:G2"/>
    <mergeCell ref="B4:C4"/>
    <mergeCell ref="B5:C5"/>
    <mergeCell ref="B7:C7"/>
    <mergeCell ref="E7:F7"/>
    <mergeCell ref="B14:D14"/>
    <mergeCell ref="E14:F14"/>
    <mergeCell ref="A17:B17"/>
    <mergeCell ref="D17:E17"/>
    <mergeCell ref="A18:B18"/>
    <mergeCell ref="D18:E18"/>
    <mergeCell ref="B11:D11"/>
    <mergeCell ref="E11:F11"/>
    <mergeCell ref="B12:D12"/>
    <mergeCell ref="E12:F12"/>
    <mergeCell ref="B13:D13"/>
    <mergeCell ref="E13:F13"/>
    <mergeCell ref="B31:C31"/>
    <mergeCell ref="B32:C32"/>
    <mergeCell ref="B33:C33"/>
    <mergeCell ref="B34:C34"/>
    <mergeCell ref="A37:C37"/>
    <mergeCell ref="B35:C35"/>
    <mergeCell ref="A22:E22"/>
    <mergeCell ref="B23:D23"/>
    <mergeCell ref="B24:D24"/>
    <mergeCell ref="B25:D25"/>
    <mergeCell ref="B26:D26"/>
    <mergeCell ref="B27:D27"/>
    <mergeCell ref="A47:F47"/>
    <mergeCell ref="B50:C50"/>
    <mergeCell ref="B51:C51"/>
    <mergeCell ref="G51:K51"/>
    <mergeCell ref="B52:C52"/>
    <mergeCell ref="G52:K52"/>
    <mergeCell ref="A38:E38"/>
    <mergeCell ref="B42:D42"/>
    <mergeCell ref="B43:D43"/>
    <mergeCell ref="B44:D44"/>
    <mergeCell ref="A45:D45"/>
    <mergeCell ref="A46:F46"/>
    <mergeCell ref="B56:C56"/>
    <mergeCell ref="G56:K56"/>
    <mergeCell ref="B57:C57"/>
    <mergeCell ref="G57:K57"/>
    <mergeCell ref="B58:C58"/>
    <mergeCell ref="G58:K58"/>
    <mergeCell ref="B53:C53"/>
    <mergeCell ref="G53:K53"/>
    <mergeCell ref="B54:C54"/>
    <mergeCell ref="G54:K54"/>
    <mergeCell ref="B55:C55"/>
    <mergeCell ref="G55:K55"/>
    <mergeCell ref="B74:D74"/>
    <mergeCell ref="B75:D75"/>
    <mergeCell ref="F75:N75"/>
    <mergeCell ref="B76:D76"/>
    <mergeCell ref="B78:D78"/>
    <mergeCell ref="A79:D79"/>
    <mergeCell ref="A59:D59"/>
    <mergeCell ref="A60:D60"/>
    <mergeCell ref="B66:D66"/>
    <mergeCell ref="B67:D67"/>
    <mergeCell ref="B68:D68"/>
    <mergeCell ref="F68:K68"/>
    <mergeCell ref="B69:D69"/>
    <mergeCell ref="B70:D70"/>
    <mergeCell ref="B71:D71"/>
    <mergeCell ref="B72:D72"/>
    <mergeCell ref="B73:D73"/>
    <mergeCell ref="B77:D77"/>
    <mergeCell ref="B91:D91"/>
    <mergeCell ref="B92:D92"/>
    <mergeCell ref="G92:K92"/>
    <mergeCell ref="B93:D93"/>
    <mergeCell ref="G93:K93"/>
    <mergeCell ref="B94:D94"/>
    <mergeCell ref="G94:K94"/>
    <mergeCell ref="A81:G81"/>
    <mergeCell ref="B84:D84"/>
    <mergeCell ref="B85:D85"/>
    <mergeCell ref="B86:D86"/>
    <mergeCell ref="B87:D87"/>
    <mergeCell ref="A88:D88"/>
    <mergeCell ref="B98:D98"/>
    <mergeCell ref="G98:K98"/>
    <mergeCell ref="A100:D100"/>
    <mergeCell ref="A104:G104"/>
    <mergeCell ref="A105:G105"/>
    <mergeCell ref="A106:G106"/>
    <mergeCell ref="B95:D95"/>
    <mergeCell ref="G95:K95"/>
    <mergeCell ref="B96:D96"/>
    <mergeCell ref="G96:K96"/>
    <mergeCell ref="B97:D97"/>
    <mergeCell ref="G97:K97"/>
    <mergeCell ref="B112:D112"/>
    <mergeCell ref="G112:K112"/>
    <mergeCell ref="B113:D113"/>
    <mergeCell ref="G113:K113"/>
    <mergeCell ref="B114:D114"/>
    <mergeCell ref="G114:K114"/>
    <mergeCell ref="B108:D108"/>
    <mergeCell ref="B109:D109"/>
    <mergeCell ref="G109:K109"/>
    <mergeCell ref="B110:D110"/>
    <mergeCell ref="G110:K110"/>
    <mergeCell ref="B111:D111"/>
    <mergeCell ref="G111:K111"/>
    <mergeCell ref="B122:D122"/>
    <mergeCell ref="G122:K122"/>
    <mergeCell ref="B123:D123"/>
    <mergeCell ref="B124:D124"/>
    <mergeCell ref="A125:D125"/>
    <mergeCell ref="B128:D128"/>
    <mergeCell ref="A115:D115"/>
    <mergeCell ref="A116:G116"/>
    <mergeCell ref="B119:D119"/>
    <mergeCell ref="B120:D120"/>
    <mergeCell ref="G120:K120"/>
    <mergeCell ref="B121:D121"/>
    <mergeCell ref="G121:K121"/>
    <mergeCell ref="B136:D136"/>
    <mergeCell ref="B137:D137"/>
    <mergeCell ref="A138:D138"/>
    <mergeCell ref="B142:C142"/>
    <mergeCell ref="B143:C143"/>
    <mergeCell ref="E143:K143"/>
    <mergeCell ref="B129:D129"/>
    <mergeCell ref="G129:K129"/>
    <mergeCell ref="A130:D130"/>
    <mergeCell ref="A131:G131"/>
    <mergeCell ref="B134:D134"/>
    <mergeCell ref="B135:D135"/>
    <mergeCell ref="H151:I151"/>
    <mergeCell ref="J151:K151"/>
    <mergeCell ref="B153:C153"/>
    <mergeCell ref="J153:K153"/>
    <mergeCell ref="B154:C154"/>
    <mergeCell ref="J154:K154"/>
    <mergeCell ref="B144:C144"/>
    <mergeCell ref="A145:C145"/>
    <mergeCell ref="A147:G147"/>
    <mergeCell ref="A151:A152"/>
    <mergeCell ref="B151:C152"/>
    <mergeCell ref="D151:E151"/>
    <mergeCell ref="F151:G151"/>
    <mergeCell ref="J158:K158"/>
    <mergeCell ref="B159:C159"/>
    <mergeCell ref="J159:K159"/>
    <mergeCell ref="B160:C160"/>
    <mergeCell ref="J160:K160"/>
    <mergeCell ref="B155:C155"/>
    <mergeCell ref="J155:K155"/>
    <mergeCell ref="B156:C156"/>
    <mergeCell ref="J156:K156"/>
    <mergeCell ref="B157:C157"/>
    <mergeCell ref="J157:K157"/>
    <mergeCell ref="B158:C158"/>
    <mergeCell ref="B186:E186"/>
    <mergeCell ref="F186:G186"/>
    <mergeCell ref="H186:I186"/>
    <mergeCell ref="J186:K186"/>
    <mergeCell ref="B175:C175"/>
    <mergeCell ref="A176:C176"/>
    <mergeCell ref="A182:K182"/>
    <mergeCell ref="A183:A184"/>
    <mergeCell ref="B183:E184"/>
    <mergeCell ref="F183:G183"/>
    <mergeCell ref="H183:I183"/>
    <mergeCell ref="J183:K183"/>
    <mergeCell ref="F184:G184"/>
    <mergeCell ref="H184:I184"/>
    <mergeCell ref="J184:K184"/>
    <mergeCell ref="B185:E185"/>
    <mergeCell ref="F185:G185"/>
    <mergeCell ref="H185:I185"/>
    <mergeCell ref="J185:K185"/>
    <mergeCell ref="B169:C169"/>
    <mergeCell ref="B170:C170"/>
    <mergeCell ref="B171:C171"/>
    <mergeCell ref="B172:C172"/>
    <mergeCell ref="B173:C173"/>
    <mergeCell ref="A174:C174"/>
    <mergeCell ref="B161:C161"/>
    <mergeCell ref="J161:K161"/>
    <mergeCell ref="B162:C162"/>
    <mergeCell ref="J162:K162"/>
    <mergeCell ref="A163:C163"/>
    <mergeCell ref="B168:C168"/>
  </mergeCells>
  <conditionalFormatting sqref="D178:G179">
    <cfRule type="cellIs" dxfId="1" priority="1" operator="equal">
      <formula>"Erro"</formula>
    </cfRule>
    <cfRule type="cellIs" dxfId="0" priority="2" operator="equal">
      <formula>"Ok"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13836-58B4-4DDA-A1A1-C6D3BBEFBE86}">
  <sheetPr>
    <tabColor theme="5"/>
  </sheetPr>
  <dimension ref="A1:I14"/>
  <sheetViews>
    <sheetView workbookViewId="0">
      <selection activeCell="G3" sqref="G3:G13"/>
    </sheetView>
  </sheetViews>
  <sheetFormatPr defaultColWidth="38.42578125" defaultRowHeight="15" x14ac:dyDescent="0.25"/>
  <cols>
    <col min="1" max="1" width="5.85546875" customWidth="1"/>
    <col min="2" max="2" width="30.140625" bestFit="1" customWidth="1"/>
    <col min="3" max="3" width="20.7109375" hidden="1" customWidth="1"/>
    <col min="4" max="4" width="22.7109375" bestFit="1" customWidth="1"/>
    <col min="5" max="6" width="17.28515625" customWidth="1"/>
    <col min="7" max="7" width="12.28515625" customWidth="1"/>
    <col min="8" max="8" width="14.140625" bestFit="1" customWidth="1"/>
    <col min="9" max="9" width="19.85546875" bestFit="1" customWidth="1"/>
  </cols>
  <sheetData>
    <row r="1" spans="1:9" x14ac:dyDescent="0.25">
      <c r="A1" s="132" t="s">
        <v>244</v>
      </c>
      <c r="B1" s="132"/>
      <c r="C1" s="132"/>
      <c r="D1" s="132"/>
      <c r="E1" s="132"/>
      <c r="F1" s="132"/>
      <c r="G1" s="132">
        <f>'Comp. Hom-Mês-Serv.NOTURNO'!$E$14</f>
        <v>30</v>
      </c>
    </row>
    <row r="2" spans="1:9" s="72" customFormat="1" ht="39" thickBot="1" x14ac:dyDescent="0.25">
      <c r="A2" s="18" t="s">
        <v>102</v>
      </c>
      <c r="B2" s="19" t="s">
        <v>104</v>
      </c>
      <c r="C2" s="17" t="s">
        <v>105</v>
      </c>
      <c r="D2" s="17" t="s">
        <v>161</v>
      </c>
      <c r="E2" s="134" t="s">
        <v>219</v>
      </c>
      <c r="F2" s="134" t="s">
        <v>220</v>
      </c>
      <c r="G2" s="7" t="s">
        <v>107</v>
      </c>
      <c r="H2" s="7" t="s">
        <v>166</v>
      </c>
      <c r="I2" s="7" t="s">
        <v>180</v>
      </c>
    </row>
    <row r="3" spans="1:9" s="72" customFormat="1" ht="26.25" thickBot="1" x14ac:dyDescent="0.25">
      <c r="A3" s="172">
        <v>1</v>
      </c>
      <c r="B3" s="247" t="s">
        <v>212</v>
      </c>
      <c r="C3" s="135" t="s">
        <v>206</v>
      </c>
      <c r="D3" s="136">
        <v>7</v>
      </c>
      <c r="E3" s="171">
        <v>12</v>
      </c>
      <c r="F3" s="258">
        <v>2.5</v>
      </c>
      <c r="G3" s="140"/>
      <c r="H3" s="141">
        <f>(D3*G3)</f>
        <v>0</v>
      </c>
      <c r="I3" s="141">
        <f>(H3*F3)/G$1/D3</f>
        <v>0</v>
      </c>
    </row>
    <row r="4" spans="1:9" s="72" customFormat="1" ht="13.5" thickBot="1" x14ac:dyDescent="0.25">
      <c r="A4" s="172">
        <v>2</v>
      </c>
      <c r="B4" s="247" t="s">
        <v>213</v>
      </c>
      <c r="C4" s="135" t="s">
        <v>206</v>
      </c>
      <c r="D4" s="136">
        <v>7</v>
      </c>
      <c r="E4" s="171">
        <v>12</v>
      </c>
      <c r="F4" s="258">
        <v>2.5</v>
      </c>
      <c r="G4" s="140"/>
      <c r="H4" s="141">
        <f t="shared" ref="H4:H12" si="0">(D4*G4)</f>
        <v>0</v>
      </c>
      <c r="I4" s="141">
        <f t="shared" ref="I4:I12" si="1">(H4*F4)/G$1/D4</f>
        <v>0</v>
      </c>
    </row>
    <row r="5" spans="1:9" s="72" customFormat="1" ht="26.25" thickBot="1" x14ac:dyDescent="0.25">
      <c r="A5" s="172">
        <v>3</v>
      </c>
      <c r="B5" s="247" t="s">
        <v>214</v>
      </c>
      <c r="C5" s="135" t="s">
        <v>206</v>
      </c>
      <c r="D5" s="136">
        <v>7</v>
      </c>
      <c r="E5" s="171">
        <v>12</v>
      </c>
      <c r="F5" s="258">
        <v>2.5</v>
      </c>
      <c r="G5" s="140"/>
      <c r="H5" s="141">
        <f t="shared" si="0"/>
        <v>0</v>
      </c>
      <c r="I5" s="141">
        <f t="shared" si="1"/>
        <v>0</v>
      </c>
    </row>
    <row r="6" spans="1:9" s="72" customFormat="1" ht="26.25" thickBot="1" x14ac:dyDescent="0.25">
      <c r="A6" s="172">
        <v>4</v>
      </c>
      <c r="B6" s="247" t="s">
        <v>233</v>
      </c>
      <c r="C6" s="135" t="s">
        <v>206</v>
      </c>
      <c r="D6" s="136">
        <v>7</v>
      </c>
      <c r="E6" s="171">
        <v>12</v>
      </c>
      <c r="F6" s="258">
        <v>2.5</v>
      </c>
      <c r="G6" s="140"/>
      <c r="H6" s="141">
        <f t="shared" si="0"/>
        <v>0</v>
      </c>
      <c r="I6" s="141">
        <f t="shared" si="1"/>
        <v>0</v>
      </c>
    </row>
    <row r="7" spans="1:9" s="72" customFormat="1" ht="13.5" thickBot="1" x14ac:dyDescent="0.25">
      <c r="A7" s="172">
        <v>5</v>
      </c>
      <c r="B7" s="247" t="s">
        <v>215</v>
      </c>
      <c r="C7" s="135" t="s">
        <v>206</v>
      </c>
      <c r="D7" s="136">
        <v>7</v>
      </c>
      <c r="E7" s="171"/>
      <c r="F7" s="258">
        <v>1</v>
      </c>
      <c r="G7" s="140"/>
      <c r="H7" s="141">
        <f t="shared" si="0"/>
        <v>0</v>
      </c>
      <c r="I7" s="141">
        <f t="shared" si="1"/>
        <v>0</v>
      </c>
    </row>
    <row r="8" spans="1:9" s="72" customFormat="1" ht="26.25" thickBot="1" x14ac:dyDescent="0.25">
      <c r="A8" s="172">
        <v>6</v>
      </c>
      <c r="B8" s="247" t="s">
        <v>234</v>
      </c>
      <c r="C8" s="135" t="s">
        <v>165</v>
      </c>
      <c r="D8" s="136">
        <v>7</v>
      </c>
      <c r="E8" s="171">
        <v>12</v>
      </c>
      <c r="F8" s="258">
        <v>2.5</v>
      </c>
      <c r="G8" s="140"/>
      <c r="H8" s="141">
        <f t="shared" si="0"/>
        <v>0</v>
      </c>
      <c r="I8" s="141">
        <f t="shared" si="1"/>
        <v>0</v>
      </c>
    </row>
    <row r="9" spans="1:9" s="72" customFormat="1" ht="13.5" thickBot="1" x14ac:dyDescent="0.25">
      <c r="A9" s="172">
        <v>7</v>
      </c>
      <c r="B9" s="247" t="s">
        <v>216</v>
      </c>
      <c r="C9" s="135" t="s">
        <v>206</v>
      </c>
      <c r="D9" s="136">
        <v>7</v>
      </c>
      <c r="E9" s="171">
        <v>12</v>
      </c>
      <c r="F9" s="258">
        <v>2.5</v>
      </c>
      <c r="G9" s="140"/>
      <c r="H9" s="141">
        <f t="shared" si="0"/>
        <v>0</v>
      </c>
      <c r="I9" s="141">
        <f t="shared" si="1"/>
        <v>0</v>
      </c>
    </row>
    <row r="10" spans="1:9" s="72" customFormat="1" ht="26.25" thickBot="1" x14ac:dyDescent="0.25">
      <c r="A10" s="172">
        <v>8</v>
      </c>
      <c r="B10" s="247" t="s">
        <v>235</v>
      </c>
      <c r="C10" s="135" t="s">
        <v>206</v>
      </c>
      <c r="D10" s="136">
        <v>7</v>
      </c>
      <c r="E10" s="171">
        <v>12</v>
      </c>
      <c r="F10" s="258">
        <v>2.5</v>
      </c>
      <c r="G10" s="140"/>
      <c r="H10" s="141">
        <f t="shared" si="0"/>
        <v>0</v>
      </c>
      <c r="I10" s="141">
        <f t="shared" si="1"/>
        <v>0</v>
      </c>
    </row>
    <row r="11" spans="1:9" s="72" customFormat="1" ht="26.25" thickBot="1" x14ac:dyDescent="0.25">
      <c r="A11" s="172">
        <v>9</v>
      </c>
      <c r="B11" s="247" t="s">
        <v>217</v>
      </c>
      <c r="C11" s="135" t="s">
        <v>206</v>
      </c>
      <c r="D11" s="136">
        <v>7</v>
      </c>
      <c r="E11" s="171">
        <v>12</v>
      </c>
      <c r="F11" s="258">
        <v>2.5</v>
      </c>
      <c r="G11" s="140"/>
      <c r="H11" s="141">
        <f t="shared" si="0"/>
        <v>0</v>
      </c>
      <c r="I11" s="141">
        <f t="shared" si="1"/>
        <v>0</v>
      </c>
    </row>
    <row r="12" spans="1:9" s="72" customFormat="1" ht="13.5" thickBot="1" x14ac:dyDescent="0.25">
      <c r="A12" s="172">
        <v>10</v>
      </c>
      <c r="B12" s="247" t="s">
        <v>218</v>
      </c>
      <c r="C12" s="135" t="s">
        <v>206</v>
      </c>
      <c r="D12" s="136">
        <v>7</v>
      </c>
      <c r="E12" s="171">
        <v>12</v>
      </c>
      <c r="F12" s="258">
        <v>2.5</v>
      </c>
      <c r="G12" s="140"/>
      <c r="H12" s="141">
        <f t="shared" si="0"/>
        <v>0</v>
      </c>
      <c r="I12" s="141">
        <f t="shared" si="1"/>
        <v>0</v>
      </c>
    </row>
    <row r="13" spans="1:9" s="72" customFormat="1" ht="12.75" x14ac:dyDescent="0.2">
      <c r="A13" s="172">
        <v>11</v>
      </c>
      <c r="B13" s="247" t="s">
        <v>243</v>
      </c>
      <c r="C13" s="135" t="s">
        <v>206</v>
      </c>
      <c r="D13" s="136">
        <v>7</v>
      </c>
      <c r="E13" s="171">
        <v>12</v>
      </c>
      <c r="F13" s="258">
        <v>2.5</v>
      </c>
      <c r="G13" s="140"/>
      <c r="H13" s="141">
        <f t="shared" ref="H13" si="2">(D13*G13)</f>
        <v>0</v>
      </c>
      <c r="I13" s="141">
        <f t="shared" ref="I13" si="3">(H13*F13)/G$1/D13</f>
        <v>0</v>
      </c>
    </row>
    <row r="14" spans="1:9" x14ac:dyDescent="0.25">
      <c r="G14" s="142" t="s">
        <v>97</v>
      </c>
      <c r="H14" s="143">
        <f>SUM(H3:H12)</f>
        <v>0</v>
      </c>
      <c r="I14" s="143">
        <f>SUM(I3:I12)</f>
        <v>0</v>
      </c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K25"/>
  <sheetViews>
    <sheetView showGridLines="0" zoomScale="90" zoomScaleNormal="90" workbookViewId="0">
      <selection activeCell="I3" sqref="I3:I24"/>
    </sheetView>
  </sheetViews>
  <sheetFormatPr defaultColWidth="38.42578125" defaultRowHeight="15" x14ac:dyDescent="0.25"/>
  <cols>
    <col min="1" max="1" width="5.85546875" customWidth="1"/>
    <col min="2" max="2" width="30.140625" bestFit="1" customWidth="1"/>
    <col min="3" max="3" width="20.7109375" hidden="1" customWidth="1"/>
    <col min="4" max="4" width="22.7109375" bestFit="1" customWidth="1"/>
    <col min="5" max="6" width="17.28515625" customWidth="1"/>
    <col min="7" max="7" width="12.28515625" customWidth="1"/>
    <col min="8" max="8" width="13.7109375" customWidth="1"/>
    <col min="9" max="9" width="14.140625" bestFit="1" customWidth="1"/>
    <col min="10" max="10" width="19.85546875" bestFit="1" customWidth="1"/>
    <col min="11" max="11" width="17.140625" customWidth="1"/>
  </cols>
  <sheetData>
    <row r="1" spans="1:11" x14ac:dyDescent="0.25">
      <c r="A1" s="132" t="s">
        <v>159</v>
      </c>
      <c r="B1" s="132"/>
      <c r="C1" s="132"/>
      <c r="D1" s="132"/>
      <c r="E1" s="132"/>
      <c r="F1" s="132"/>
      <c r="G1" s="132">
        <f>'Comp. Hom-Mês-Serv.NOTURNO'!$E$14</f>
        <v>30</v>
      </c>
    </row>
    <row r="2" spans="1:11" s="72" customFormat="1" ht="51.75" thickBot="1" x14ac:dyDescent="0.25">
      <c r="A2" s="18" t="s">
        <v>102</v>
      </c>
      <c r="B2" s="19" t="s">
        <v>104</v>
      </c>
      <c r="C2" s="17" t="s">
        <v>105</v>
      </c>
      <c r="D2" s="17" t="s">
        <v>161</v>
      </c>
      <c r="E2" s="133" t="s">
        <v>162</v>
      </c>
      <c r="F2" s="134" t="s">
        <v>163</v>
      </c>
      <c r="G2" s="134" t="s">
        <v>164</v>
      </c>
      <c r="H2" s="134" t="s">
        <v>164</v>
      </c>
      <c r="I2" s="7" t="s">
        <v>107</v>
      </c>
      <c r="J2" s="7" t="s">
        <v>166</v>
      </c>
      <c r="K2" s="7" t="s">
        <v>180</v>
      </c>
    </row>
    <row r="3" spans="1:11" s="72" customFormat="1" ht="26.25" thickBot="1" x14ac:dyDescent="0.25">
      <c r="A3" s="172">
        <v>1</v>
      </c>
      <c r="B3" s="247" t="s">
        <v>186</v>
      </c>
      <c r="C3" s="135" t="s">
        <v>206</v>
      </c>
      <c r="D3" s="136">
        <v>7</v>
      </c>
      <c r="E3" s="170">
        <v>1</v>
      </c>
      <c r="F3" s="171">
        <v>24</v>
      </c>
      <c r="G3" s="169"/>
      <c r="H3" s="139">
        <v>2</v>
      </c>
      <c r="I3" s="140"/>
      <c r="J3" s="141">
        <f>IF(F3="",I4*E4*D4,I3*H3*E3*D3)</f>
        <v>0</v>
      </c>
      <c r="K3" s="141">
        <f>(J3/$G$1)/D3</f>
        <v>0</v>
      </c>
    </row>
    <row r="4" spans="1:11" s="72" customFormat="1" ht="26.25" thickBot="1" x14ac:dyDescent="0.25">
      <c r="A4" s="172">
        <v>2</v>
      </c>
      <c r="B4" s="247" t="s">
        <v>187</v>
      </c>
      <c r="C4" s="135" t="s">
        <v>206</v>
      </c>
      <c r="D4" s="136">
        <v>7</v>
      </c>
      <c r="E4" s="170">
        <v>1</v>
      </c>
      <c r="F4" s="171">
        <v>24</v>
      </c>
      <c r="G4" s="169"/>
      <c r="H4" s="139">
        <v>2</v>
      </c>
      <c r="I4" s="140"/>
      <c r="J4" s="141">
        <f t="shared" ref="J4:J21" si="0">IF(F4="",I4*E4*D4,I4*H4*E4*D4)</f>
        <v>0</v>
      </c>
      <c r="K4" s="141">
        <f t="shared" ref="K4:K23" si="1">(J4/$G$1)/D4</f>
        <v>0</v>
      </c>
    </row>
    <row r="5" spans="1:11" s="72" customFormat="1" ht="39" thickBot="1" x14ac:dyDescent="0.25">
      <c r="A5" s="172">
        <v>3</v>
      </c>
      <c r="B5" s="247" t="s">
        <v>188</v>
      </c>
      <c r="C5" s="135" t="s">
        <v>206</v>
      </c>
      <c r="D5" s="136">
        <v>7</v>
      </c>
      <c r="E5" s="170">
        <v>1</v>
      </c>
      <c r="F5" s="171">
        <v>12</v>
      </c>
      <c r="G5" s="169"/>
      <c r="H5" s="139">
        <v>2.5</v>
      </c>
      <c r="I5" s="140"/>
      <c r="J5" s="141">
        <f t="shared" si="0"/>
        <v>0</v>
      </c>
      <c r="K5" s="141">
        <f t="shared" si="1"/>
        <v>0</v>
      </c>
    </row>
    <row r="6" spans="1:11" s="72" customFormat="1" ht="26.25" thickBot="1" x14ac:dyDescent="0.25">
      <c r="A6" s="172">
        <v>4</v>
      </c>
      <c r="B6" s="247" t="s">
        <v>189</v>
      </c>
      <c r="C6" s="135" t="s">
        <v>206</v>
      </c>
      <c r="D6" s="136">
        <v>7</v>
      </c>
      <c r="E6" s="170">
        <v>1</v>
      </c>
      <c r="F6" s="171">
        <v>12</v>
      </c>
      <c r="G6" s="169"/>
      <c r="H6" s="139">
        <v>2.5</v>
      </c>
      <c r="I6" s="140"/>
      <c r="J6" s="141">
        <f t="shared" si="0"/>
        <v>0</v>
      </c>
      <c r="K6" s="141">
        <f t="shared" si="1"/>
        <v>0</v>
      </c>
    </row>
    <row r="7" spans="1:11" s="72" customFormat="1" ht="13.5" thickBot="1" x14ac:dyDescent="0.25">
      <c r="A7" s="172">
        <v>5</v>
      </c>
      <c r="B7" s="247" t="s">
        <v>208</v>
      </c>
      <c r="C7" s="135" t="s">
        <v>206</v>
      </c>
      <c r="D7" s="136">
        <v>7</v>
      </c>
      <c r="E7" s="170">
        <v>1</v>
      </c>
      <c r="F7" s="171"/>
      <c r="G7" s="169"/>
      <c r="H7" s="139"/>
      <c r="I7" s="140"/>
      <c r="J7" s="141">
        <f t="shared" ref="J7" si="2">IF(F7="",I7*E7*D7,I7*H7*E7*D7)</f>
        <v>0</v>
      </c>
      <c r="K7" s="141">
        <f t="shared" ref="K7" si="3">(J7/$G$1)/D7</f>
        <v>0</v>
      </c>
    </row>
    <row r="8" spans="1:11" s="72" customFormat="1" ht="13.5" thickBot="1" x14ac:dyDescent="0.25">
      <c r="A8" s="172">
        <v>6</v>
      </c>
      <c r="B8" s="247" t="s">
        <v>190</v>
      </c>
      <c r="C8" s="135" t="s">
        <v>165</v>
      </c>
      <c r="D8" s="136">
        <v>7</v>
      </c>
      <c r="E8" s="170">
        <v>1</v>
      </c>
      <c r="F8" s="171">
        <v>30</v>
      </c>
      <c r="G8" s="169"/>
      <c r="H8" s="139">
        <v>1</v>
      </c>
      <c r="I8" s="140"/>
      <c r="J8" s="141">
        <f t="shared" si="0"/>
        <v>0</v>
      </c>
      <c r="K8" s="141">
        <f t="shared" si="1"/>
        <v>0</v>
      </c>
    </row>
    <row r="9" spans="1:11" s="72" customFormat="1" ht="13.5" thickBot="1" x14ac:dyDescent="0.25">
      <c r="A9" s="172">
        <v>7</v>
      </c>
      <c r="B9" s="247" t="s">
        <v>191</v>
      </c>
      <c r="C9" s="135" t="s">
        <v>206</v>
      </c>
      <c r="D9" s="136">
        <v>7</v>
      </c>
      <c r="E9" s="170">
        <v>1</v>
      </c>
      <c r="F9" s="171">
        <v>30</v>
      </c>
      <c r="G9" s="169"/>
      <c r="H9" s="139">
        <v>1</v>
      </c>
      <c r="I9" s="140"/>
      <c r="J9" s="141">
        <f t="shared" si="0"/>
        <v>0</v>
      </c>
      <c r="K9" s="141">
        <f t="shared" si="1"/>
        <v>0</v>
      </c>
    </row>
    <row r="10" spans="1:11" s="72" customFormat="1" ht="13.5" thickBot="1" x14ac:dyDescent="0.25">
      <c r="A10" s="172">
        <v>8</v>
      </c>
      <c r="B10" s="247" t="s">
        <v>192</v>
      </c>
      <c r="C10" s="135" t="s">
        <v>206</v>
      </c>
      <c r="D10" s="136">
        <v>7</v>
      </c>
      <c r="E10" s="170">
        <v>1</v>
      </c>
      <c r="F10" s="171">
        <v>30</v>
      </c>
      <c r="G10" s="169"/>
      <c r="H10" s="139">
        <v>1</v>
      </c>
      <c r="I10" s="140"/>
      <c r="J10" s="141">
        <f t="shared" si="0"/>
        <v>0</v>
      </c>
      <c r="K10" s="141">
        <f t="shared" si="1"/>
        <v>0</v>
      </c>
    </row>
    <row r="11" spans="1:11" s="72" customFormat="1" ht="26.25" thickBot="1" x14ac:dyDescent="0.25">
      <c r="A11" s="172">
        <v>9</v>
      </c>
      <c r="B11" s="247" t="s">
        <v>193</v>
      </c>
      <c r="C11" s="135" t="s">
        <v>206</v>
      </c>
      <c r="D11" s="136">
        <v>7</v>
      </c>
      <c r="E11" s="170">
        <v>1</v>
      </c>
      <c r="F11" s="171">
        <v>24</v>
      </c>
      <c r="G11" s="169"/>
      <c r="H11" s="139">
        <v>2</v>
      </c>
      <c r="I11" s="140"/>
      <c r="J11" s="141">
        <f t="shared" si="0"/>
        <v>0</v>
      </c>
      <c r="K11" s="141">
        <f t="shared" si="1"/>
        <v>0</v>
      </c>
    </row>
    <row r="12" spans="1:11" s="72" customFormat="1" ht="13.5" thickBot="1" x14ac:dyDescent="0.25">
      <c r="A12" s="172">
        <v>10</v>
      </c>
      <c r="B12" s="247" t="s">
        <v>194</v>
      </c>
      <c r="C12" s="135" t="s">
        <v>206</v>
      </c>
      <c r="D12" s="136">
        <v>7</v>
      </c>
      <c r="E12" s="170">
        <v>1</v>
      </c>
      <c r="F12" s="171">
        <v>30</v>
      </c>
      <c r="G12" s="169"/>
      <c r="H12" s="139">
        <v>1</v>
      </c>
      <c r="I12" s="140"/>
      <c r="J12" s="141">
        <f t="shared" si="0"/>
        <v>0</v>
      </c>
      <c r="K12" s="141">
        <f t="shared" si="1"/>
        <v>0</v>
      </c>
    </row>
    <row r="13" spans="1:11" s="72" customFormat="1" ht="13.5" thickBot="1" x14ac:dyDescent="0.25">
      <c r="A13" s="172"/>
      <c r="B13" s="247" t="s">
        <v>209</v>
      </c>
      <c r="C13" s="135" t="s">
        <v>105</v>
      </c>
      <c r="D13" s="136">
        <v>7</v>
      </c>
      <c r="E13" s="170">
        <v>1</v>
      </c>
      <c r="F13" s="171">
        <v>24</v>
      </c>
      <c r="G13" s="169"/>
      <c r="H13" s="139">
        <v>2</v>
      </c>
      <c r="I13" s="140"/>
      <c r="J13" s="141">
        <f t="shared" si="0"/>
        <v>0</v>
      </c>
      <c r="K13" s="141">
        <f t="shared" si="1"/>
        <v>0</v>
      </c>
    </row>
    <row r="14" spans="1:11" s="72" customFormat="1" ht="13.5" thickBot="1" x14ac:dyDescent="0.25">
      <c r="A14" s="172">
        <v>11</v>
      </c>
      <c r="B14" s="247" t="s">
        <v>195</v>
      </c>
      <c r="C14" s="135" t="s">
        <v>206</v>
      </c>
      <c r="D14" s="136">
        <v>7</v>
      </c>
      <c r="E14" s="170">
        <v>1</v>
      </c>
      <c r="F14" s="171">
        <v>30</v>
      </c>
      <c r="G14" s="169"/>
      <c r="H14" s="139">
        <v>1</v>
      </c>
      <c r="I14" s="140"/>
      <c r="J14" s="141">
        <f t="shared" si="0"/>
        <v>0</v>
      </c>
      <c r="K14" s="141">
        <f t="shared" si="1"/>
        <v>0</v>
      </c>
    </row>
    <row r="15" spans="1:11" s="72" customFormat="1" ht="13.5" thickBot="1" x14ac:dyDescent="0.25">
      <c r="A15" s="172">
        <v>12</v>
      </c>
      <c r="B15" s="247" t="s">
        <v>196</v>
      </c>
      <c r="C15" s="135" t="s">
        <v>206</v>
      </c>
      <c r="D15" s="136">
        <v>7</v>
      </c>
      <c r="E15" s="170">
        <v>1</v>
      </c>
      <c r="F15" s="171">
        <v>24</v>
      </c>
      <c r="G15" s="169"/>
      <c r="H15" s="139">
        <v>1</v>
      </c>
      <c r="I15" s="140"/>
      <c r="J15" s="141">
        <f t="shared" si="0"/>
        <v>0</v>
      </c>
      <c r="K15" s="141">
        <f t="shared" si="1"/>
        <v>0</v>
      </c>
    </row>
    <row r="16" spans="1:11" s="72" customFormat="1" ht="27.75" customHeight="1" thickBot="1" x14ac:dyDescent="0.25">
      <c r="A16" s="172">
        <v>13</v>
      </c>
      <c r="B16" s="247" t="s">
        <v>197</v>
      </c>
      <c r="C16" s="135" t="s">
        <v>206</v>
      </c>
      <c r="D16" s="136">
        <v>7</v>
      </c>
      <c r="E16" s="170">
        <v>1</v>
      </c>
      <c r="F16" s="171">
        <v>12</v>
      </c>
      <c r="G16" s="169"/>
      <c r="H16" s="139">
        <v>2.5</v>
      </c>
      <c r="I16" s="140"/>
      <c r="J16" s="141">
        <f t="shared" si="0"/>
        <v>0</v>
      </c>
      <c r="K16" s="141">
        <f t="shared" si="1"/>
        <v>0</v>
      </c>
    </row>
    <row r="17" spans="1:11" s="72" customFormat="1" ht="13.5" thickBot="1" x14ac:dyDescent="0.25">
      <c r="A17" s="172">
        <v>14</v>
      </c>
      <c r="B17" s="247" t="s">
        <v>198</v>
      </c>
      <c r="C17" s="135" t="s">
        <v>206</v>
      </c>
      <c r="D17" s="136">
        <v>7</v>
      </c>
      <c r="E17" s="170">
        <v>1</v>
      </c>
      <c r="F17" s="171">
        <v>4</v>
      </c>
      <c r="G17" s="169"/>
      <c r="H17" s="139">
        <v>9</v>
      </c>
      <c r="I17" s="140"/>
      <c r="J17" s="141">
        <f t="shared" si="0"/>
        <v>0</v>
      </c>
      <c r="K17" s="141">
        <f t="shared" si="1"/>
        <v>0</v>
      </c>
    </row>
    <row r="18" spans="1:11" s="72" customFormat="1" ht="67.5" customHeight="1" thickBot="1" x14ac:dyDescent="0.25">
      <c r="A18" s="172">
        <v>15</v>
      </c>
      <c r="B18" s="247" t="s">
        <v>199</v>
      </c>
      <c r="C18" s="135" t="s">
        <v>165</v>
      </c>
      <c r="D18" s="136">
        <v>7</v>
      </c>
      <c r="E18" s="170">
        <v>1</v>
      </c>
      <c r="F18" s="171">
        <v>6</v>
      </c>
      <c r="G18" s="169"/>
      <c r="H18" s="139">
        <v>5</v>
      </c>
      <c r="I18" s="140"/>
      <c r="J18" s="141">
        <f t="shared" si="0"/>
        <v>0</v>
      </c>
      <c r="K18" s="141">
        <f t="shared" si="1"/>
        <v>0</v>
      </c>
    </row>
    <row r="19" spans="1:11" s="72" customFormat="1" ht="64.5" thickBot="1" x14ac:dyDescent="0.25">
      <c r="A19" s="172">
        <v>16</v>
      </c>
      <c r="B19" s="247" t="s">
        <v>200</v>
      </c>
      <c r="C19" s="135" t="s">
        <v>206</v>
      </c>
      <c r="D19" s="136">
        <v>7</v>
      </c>
      <c r="E19" s="170">
        <v>2</v>
      </c>
      <c r="F19" s="171">
        <v>6</v>
      </c>
      <c r="G19" s="169"/>
      <c r="H19" s="139">
        <v>5</v>
      </c>
      <c r="I19" s="140"/>
      <c r="J19" s="141">
        <f t="shared" si="0"/>
        <v>0</v>
      </c>
      <c r="K19" s="141">
        <f t="shared" si="1"/>
        <v>0</v>
      </c>
    </row>
    <row r="20" spans="1:11" s="72" customFormat="1" ht="66" customHeight="1" thickBot="1" x14ac:dyDescent="0.25">
      <c r="A20" s="172">
        <v>17</v>
      </c>
      <c r="B20" s="247" t="s">
        <v>201</v>
      </c>
      <c r="C20" s="135" t="s">
        <v>206</v>
      </c>
      <c r="D20" s="136">
        <v>7</v>
      </c>
      <c r="E20" s="170">
        <v>2</v>
      </c>
      <c r="F20" s="171">
        <v>6</v>
      </c>
      <c r="G20" s="169"/>
      <c r="H20" s="139">
        <v>5</v>
      </c>
      <c r="I20" s="140"/>
      <c r="J20" s="141">
        <f t="shared" si="0"/>
        <v>0</v>
      </c>
      <c r="K20" s="141">
        <f t="shared" si="1"/>
        <v>0</v>
      </c>
    </row>
    <row r="21" spans="1:11" s="72" customFormat="1" ht="51.75" thickBot="1" x14ac:dyDescent="0.25">
      <c r="A21" s="172">
        <v>18</v>
      </c>
      <c r="B21" s="247" t="s">
        <v>202</v>
      </c>
      <c r="C21" s="135" t="s">
        <v>206</v>
      </c>
      <c r="D21" s="136">
        <v>7</v>
      </c>
      <c r="E21" s="170">
        <v>2</v>
      </c>
      <c r="F21" s="171">
        <v>6</v>
      </c>
      <c r="G21" s="169"/>
      <c r="H21" s="139">
        <v>5</v>
      </c>
      <c r="I21" s="140"/>
      <c r="J21" s="141">
        <f t="shared" si="0"/>
        <v>0</v>
      </c>
      <c r="K21" s="141">
        <f t="shared" si="1"/>
        <v>0</v>
      </c>
    </row>
    <row r="22" spans="1:11" s="72" customFormat="1" ht="60.75" customHeight="1" thickBot="1" x14ac:dyDescent="0.25">
      <c r="A22" s="172">
        <v>19</v>
      </c>
      <c r="B22" s="247" t="s">
        <v>203</v>
      </c>
      <c r="C22" s="135" t="s">
        <v>206</v>
      </c>
      <c r="D22" s="136">
        <v>7</v>
      </c>
      <c r="E22" s="170">
        <v>2</v>
      </c>
      <c r="F22" s="171">
        <v>6</v>
      </c>
      <c r="G22" s="169"/>
      <c r="H22" s="139">
        <v>5</v>
      </c>
      <c r="I22" s="140"/>
      <c r="J22" s="141">
        <f>IF(F22="",I22*E22*D22,I22*H22*E22*D22)</f>
        <v>0</v>
      </c>
      <c r="K22" s="141">
        <f t="shared" si="1"/>
        <v>0</v>
      </c>
    </row>
    <row r="23" spans="1:11" s="72" customFormat="1" ht="13.5" thickBot="1" x14ac:dyDescent="0.25">
      <c r="A23" s="172">
        <v>20</v>
      </c>
      <c r="B23" s="247" t="s">
        <v>204</v>
      </c>
      <c r="C23" s="135" t="s">
        <v>206</v>
      </c>
      <c r="D23" s="136">
        <v>7</v>
      </c>
      <c r="E23" s="170">
        <v>1</v>
      </c>
      <c r="F23" s="171">
        <v>24</v>
      </c>
      <c r="G23" s="169"/>
      <c r="H23" s="139">
        <v>2</v>
      </c>
      <c r="I23" s="140"/>
      <c r="J23" s="141">
        <f>IF(F23="",I23*E23*D23,I23*H23*E23*D23)</f>
        <v>0</v>
      </c>
      <c r="K23" s="141">
        <f t="shared" si="1"/>
        <v>0</v>
      </c>
    </row>
    <row r="24" spans="1:11" s="72" customFormat="1" ht="12.75" x14ac:dyDescent="0.2">
      <c r="A24" s="172">
        <v>21</v>
      </c>
      <c r="B24" s="247" t="s">
        <v>205</v>
      </c>
      <c r="C24" s="135" t="s">
        <v>206</v>
      </c>
      <c r="D24" s="136">
        <v>7</v>
      </c>
      <c r="E24" s="246">
        <v>1</v>
      </c>
      <c r="F24" s="137">
        <v>24</v>
      </c>
      <c r="G24" s="138"/>
      <c r="H24" s="139">
        <v>2</v>
      </c>
      <c r="I24" s="140"/>
      <c r="J24" s="141">
        <f t="shared" ref="J24" si="4">IF(F24="",I24*E24*D24,I24*H24*E24*D24)</f>
        <v>0</v>
      </c>
      <c r="K24" s="141">
        <f>(J24/$G$1)/D24</f>
        <v>0</v>
      </c>
    </row>
    <row r="25" spans="1:11" x14ac:dyDescent="0.25">
      <c r="I25" s="142" t="s">
        <v>97</v>
      </c>
      <c r="J25" s="143">
        <f>SUM(J3:J24)</f>
        <v>0</v>
      </c>
      <c r="K25" s="143">
        <f>SUM(K3:K24)</f>
        <v>0</v>
      </c>
    </row>
  </sheetData>
  <pageMargins left="0.51181102362204722" right="0.51181102362204722" top="0.78740157480314965" bottom="0.78740157480314965" header="0.31496062992125984" footer="0.31496062992125984"/>
  <pageSetup paperSize="9" scale="64" orientation="landscape" horizontalDpi="1200" verticalDpi="1200" r:id="rId1"/>
  <headerFooter>
    <oddHeader>&amp;L&amp;F&amp;R&amp;A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D12"/>
  <sheetViews>
    <sheetView showGridLines="0" zoomScale="90" zoomScaleNormal="90" workbookViewId="0">
      <selection activeCell="B3" sqref="B3"/>
    </sheetView>
  </sheetViews>
  <sheetFormatPr defaultRowHeight="15" x14ac:dyDescent="0.25"/>
  <cols>
    <col min="1" max="1" width="37.42578125" customWidth="1"/>
    <col min="2" max="2" width="13.85546875" bestFit="1" customWidth="1"/>
  </cols>
  <sheetData>
    <row r="1" spans="1:4" ht="18" customHeight="1" x14ac:dyDescent="0.25">
      <c r="A1" s="5" t="s">
        <v>145</v>
      </c>
      <c r="B1" s="5"/>
    </row>
    <row r="2" spans="1:4" x14ac:dyDescent="0.25">
      <c r="A2" s="50" t="str">
        <f>A1</f>
        <v>Item 2.3 - Transporte</v>
      </c>
      <c r="B2" s="50" t="s">
        <v>24</v>
      </c>
    </row>
    <row r="3" spans="1:4" ht="15" customHeight="1" x14ac:dyDescent="0.25">
      <c r="A3" s="51" t="s">
        <v>146</v>
      </c>
      <c r="B3" s="68"/>
      <c r="D3" s="69"/>
    </row>
    <row r="4" spans="1:4" ht="15" customHeight="1" x14ac:dyDescent="0.25">
      <c r="A4" s="51" t="s">
        <v>147</v>
      </c>
      <c r="B4" s="66">
        <v>2</v>
      </c>
      <c r="D4" s="69"/>
    </row>
    <row r="5" spans="1:4" ht="15" customHeight="1" x14ac:dyDescent="0.25">
      <c r="A5" s="51" t="s">
        <v>148</v>
      </c>
      <c r="B5" s="66">
        <v>13</v>
      </c>
      <c r="D5" s="69"/>
    </row>
    <row r="6" spans="1:4" ht="15" customHeight="1" x14ac:dyDescent="0.25">
      <c r="A6" s="125" t="s">
        <v>155</v>
      </c>
      <c r="B6" s="68">
        <f>B3*B4*B5</f>
        <v>0</v>
      </c>
      <c r="D6" s="69"/>
    </row>
    <row r="7" spans="1:4" ht="15" customHeight="1" x14ac:dyDescent="0.25">
      <c r="A7" s="51" t="s">
        <v>153</v>
      </c>
      <c r="B7" s="67">
        <v>0.06</v>
      </c>
      <c r="D7" s="69"/>
    </row>
    <row r="8" spans="1:4" ht="15" customHeight="1" x14ac:dyDescent="0.25">
      <c r="A8" s="125" t="s">
        <v>154</v>
      </c>
      <c r="B8" s="68">
        <v>0</v>
      </c>
      <c r="D8" s="69"/>
    </row>
    <row r="9" spans="1:4" x14ac:dyDescent="0.25">
      <c r="A9" s="49" t="s">
        <v>32</v>
      </c>
      <c r="B9" s="126">
        <f>B6-B8</f>
        <v>0</v>
      </c>
    </row>
    <row r="11" spans="1:4" x14ac:dyDescent="0.25">
      <c r="A11" s="145" t="s">
        <v>167</v>
      </c>
      <c r="B11" s="145" t="s">
        <v>24</v>
      </c>
    </row>
    <row r="12" spans="1:4" x14ac:dyDescent="0.25">
      <c r="A12" s="146" t="s">
        <v>168</v>
      </c>
      <c r="B12" s="147"/>
    </row>
  </sheetData>
  <pageMargins left="0.51181102362204722" right="0.51181102362204722" top="0.78740157480314965" bottom="0.78740157480314965" header="0.31496062992125984" footer="0.31496062992125984"/>
  <pageSetup paperSize="9" orientation="landscape" horizontalDpi="1200" verticalDpi="1200" r:id="rId1"/>
  <headerFooter>
    <oddHeader>&amp;L&amp;F&amp;R&amp;A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6"/>
  <sheetViews>
    <sheetView showGridLines="0" zoomScale="90" zoomScaleNormal="90" workbookViewId="0">
      <selection activeCell="B3" sqref="B3"/>
    </sheetView>
  </sheetViews>
  <sheetFormatPr defaultRowHeight="15" x14ac:dyDescent="0.25"/>
  <cols>
    <col min="1" max="1" width="34.140625" customWidth="1"/>
    <col min="2" max="2" width="13.140625" customWidth="1"/>
    <col min="6" max="6" width="9.85546875" bestFit="1" customWidth="1"/>
  </cols>
  <sheetData>
    <row r="1" spans="1:6" ht="18.75" customHeight="1" x14ac:dyDescent="0.25">
      <c r="A1" s="5" t="s">
        <v>149</v>
      </c>
      <c r="B1" s="5"/>
    </row>
    <row r="2" spans="1:6" x14ac:dyDescent="0.25">
      <c r="A2" s="50" t="str">
        <f>A1</f>
        <v>2.3-Aux. Refeição-Alimentação</v>
      </c>
      <c r="B2" s="50" t="s">
        <v>24</v>
      </c>
    </row>
    <row r="3" spans="1:6" ht="15" customHeight="1" x14ac:dyDescent="0.25">
      <c r="A3" s="51" t="s">
        <v>150</v>
      </c>
      <c r="B3" s="68"/>
      <c r="D3" s="69"/>
    </row>
    <row r="4" spans="1:6" ht="15" customHeight="1" x14ac:dyDescent="0.25">
      <c r="A4" s="51" t="s">
        <v>148</v>
      </c>
      <c r="B4" s="66">
        <v>13</v>
      </c>
      <c r="D4" s="69"/>
      <c r="F4" s="69"/>
    </row>
    <row r="5" spans="1:6" ht="15" customHeight="1" x14ac:dyDescent="0.25">
      <c r="A5" s="79" t="s">
        <v>152</v>
      </c>
      <c r="B5" s="68">
        <f>(B3*B4)*0.2</f>
        <v>0</v>
      </c>
      <c r="D5" s="69"/>
      <c r="F5" s="69"/>
    </row>
    <row r="6" spans="1:6" x14ac:dyDescent="0.25">
      <c r="A6" s="49" t="s">
        <v>32</v>
      </c>
      <c r="B6" s="27">
        <f>(B3*B4)-B5</f>
        <v>0</v>
      </c>
      <c r="F6" s="69"/>
    </row>
  </sheetData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&amp;L&amp;F&amp;R&amp;A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2019C-2351-413A-A88A-34CE376A5810}">
  <sheetPr>
    <tabColor theme="9" tint="-0.499984740745262"/>
  </sheetPr>
  <dimension ref="A1:C2"/>
  <sheetViews>
    <sheetView workbookViewId="0">
      <selection activeCell="E18" sqref="E18"/>
    </sheetView>
  </sheetViews>
  <sheetFormatPr defaultRowHeight="15" x14ac:dyDescent="0.25"/>
  <cols>
    <col min="1" max="1" width="20.85546875" customWidth="1"/>
    <col min="2" max="2" width="11.42578125" customWidth="1"/>
    <col min="3" max="3" width="12.140625" customWidth="1"/>
  </cols>
  <sheetData>
    <row r="1" spans="1:3" ht="45" x14ac:dyDescent="0.25">
      <c r="B1" s="261" t="s">
        <v>237</v>
      </c>
      <c r="C1" s="261" t="s">
        <v>238</v>
      </c>
    </row>
    <row r="2" spans="1:3" x14ac:dyDescent="0.25">
      <c r="A2" t="s">
        <v>236</v>
      </c>
      <c r="C2" s="262">
        <f>B2/7</f>
        <v>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2</vt:i4>
      </vt:variant>
    </vt:vector>
  </HeadingPairs>
  <TitlesOfParts>
    <vt:vector size="10" baseType="lpstr">
      <vt:lpstr>Comp. Hom-Mês-Serv.DIURNO</vt:lpstr>
      <vt:lpstr>Comp. Hom-Mês-Serv.NOTURNO</vt:lpstr>
      <vt:lpstr>Comp. Hom-Mês-Serv.FOLGISTA</vt:lpstr>
      <vt:lpstr>5B-ASO</vt:lpstr>
      <vt:lpstr>5A-Uniformes e EPIs</vt:lpstr>
      <vt:lpstr>2.3-Transporte</vt:lpstr>
      <vt:lpstr>2.3-Aux. Refeição-Alimentação</vt:lpstr>
      <vt:lpstr>2.3-Seguro de vida</vt:lpstr>
      <vt:lpstr>'Comp. Hom-Mês-Serv.DIURNO'!Area_de_impressao</vt:lpstr>
      <vt:lpstr>'Comp. Hom-Mês-Serv.NOTURNO'!Area_de_impressao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Anne Kathleen da Silva Primo</cp:lastModifiedBy>
  <cp:lastPrinted>2023-06-21T15:44:34Z</cp:lastPrinted>
  <dcterms:created xsi:type="dcterms:W3CDTF">2017-11-30T13:05:11Z</dcterms:created>
  <dcterms:modified xsi:type="dcterms:W3CDTF">2024-06-05T19:11:54Z</dcterms:modified>
</cp:coreProperties>
</file>